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autoCompressPictures="0"/>
  <bookViews>
    <workbookView xWindow="3060" yWindow="-420" windowWidth="17985" windowHeight="11760" activeTab="5"/>
  </bookViews>
  <sheets>
    <sheet name="Ex1" sheetId="13" r:id="rId1"/>
    <sheet name="Ex2" sheetId="14" r:id="rId2"/>
    <sheet name="Ex3" sheetId="15" r:id="rId3"/>
    <sheet name="Ex4" sheetId="16" r:id="rId4"/>
    <sheet name="Ex6" sheetId="17" r:id="rId5"/>
    <sheet name="Ex7" sheetId="18" r:id="rId6"/>
    <sheet name="Sheet1" sheetId="19" r:id="rId7"/>
  </sheets>
  <calcPr calcId="125725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63" i="18"/>
  <c r="E64"/>
  <c r="E65"/>
  <c r="E66"/>
  <c r="E67"/>
  <c r="E62"/>
  <c r="E53"/>
  <c r="E54"/>
  <c r="E55"/>
  <c r="E56"/>
  <c r="E57"/>
  <c r="E58"/>
  <c r="E59"/>
  <c r="E60"/>
  <c r="E61"/>
  <c r="E52"/>
  <c r="E43"/>
  <c r="E44"/>
  <c r="E45"/>
  <c r="E46"/>
  <c r="E47"/>
  <c r="E48"/>
  <c r="E49"/>
  <c r="E50"/>
  <c r="E51"/>
  <c r="E42"/>
  <c r="E38"/>
  <c r="E39"/>
  <c r="E40"/>
  <c r="E41"/>
  <c r="E37"/>
  <c r="E33"/>
  <c r="E34"/>
  <c r="E35"/>
  <c r="E36"/>
  <c r="E32"/>
  <c r="E28"/>
  <c r="E29"/>
  <c r="E30"/>
  <c r="E31"/>
  <c r="E27"/>
  <c r="E25"/>
  <c r="E26"/>
  <c r="E24"/>
  <c r="H6" i="13"/>
  <c r="D3" i="19"/>
  <c r="B1"/>
  <c r="B3"/>
  <c r="B2"/>
  <c r="I6" i="13"/>
  <c r="J6"/>
  <c r="K6"/>
  <c r="L6"/>
  <c r="M6"/>
  <c r="N6"/>
  <c r="N26"/>
  <c r="M26"/>
  <c r="L26"/>
  <c r="K26"/>
  <c r="J26"/>
  <c r="I26"/>
  <c r="H26"/>
  <c r="G26"/>
  <c r="F26"/>
  <c r="E26"/>
  <c r="D26"/>
  <c r="C26"/>
  <c r="N25"/>
  <c r="M25"/>
  <c r="L25"/>
  <c r="K25"/>
  <c r="J25"/>
  <c r="I25"/>
  <c r="H25"/>
  <c r="G25"/>
  <c r="F25"/>
  <c r="E25"/>
  <c r="D25"/>
  <c r="C25"/>
  <c r="N24"/>
  <c r="M24"/>
  <c r="L24"/>
  <c r="K24"/>
  <c r="J24"/>
  <c r="I24"/>
  <c r="H24"/>
  <c r="G24"/>
  <c r="F24"/>
  <c r="E24"/>
  <c r="D24"/>
  <c r="C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N21"/>
  <c r="M21"/>
  <c r="L21"/>
  <c r="K21"/>
  <c r="J21"/>
  <c r="I21"/>
  <c r="H21"/>
  <c r="G21"/>
  <c r="F21"/>
  <c r="E21"/>
  <c r="D21"/>
  <c r="C21"/>
  <c r="N20"/>
  <c r="M20"/>
  <c r="L20"/>
  <c r="K20"/>
  <c r="J20"/>
  <c r="I20"/>
  <c r="H20"/>
  <c r="G20"/>
  <c r="F20"/>
  <c r="E20"/>
  <c r="D20"/>
  <c r="C20"/>
  <c r="N19"/>
  <c r="M19"/>
  <c r="L19"/>
  <c r="K19"/>
  <c r="J19"/>
  <c r="I19"/>
  <c r="H19"/>
  <c r="G19"/>
  <c r="F19"/>
  <c r="E19"/>
  <c r="D19"/>
  <c r="C19"/>
  <c r="N18"/>
  <c r="M18"/>
  <c r="L18"/>
  <c r="K18"/>
  <c r="J18"/>
  <c r="I18"/>
  <c r="H18"/>
  <c r="G18"/>
  <c r="F18"/>
  <c r="E18"/>
  <c r="D18"/>
  <c r="C18"/>
  <c r="N17"/>
  <c r="M17"/>
  <c r="L17"/>
  <c r="K17"/>
  <c r="J17"/>
  <c r="I17"/>
  <c r="H17"/>
  <c r="G17"/>
  <c r="F17"/>
  <c r="E17"/>
  <c r="D17"/>
  <c r="C17"/>
  <c r="N16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N12"/>
  <c r="M12"/>
  <c r="L12"/>
  <c r="K12"/>
  <c r="J12"/>
  <c r="I12"/>
  <c r="H12"/>
  <c r="G12"/>
  <c r="F12"/>
  <c r="E12"/>
  <c r="D12"/>
  <c r="C12"/>
  <c r="N11"/>
  <c r="M11"/>
  <c r="L11"/>
  <c r="K11"/>
  <c r="J11"/>
  <c r="I11"/>
  <c r="H11"/>
  <c r="G11"/>
  <c r="F11"/>
  <c r="E11"/>
  <c r="D11"/>
  <c r="C11"/>
  <c r="N10"/>
  <c r="M10"/>
  <c r="L10"/>
  <c r="K10"/>
  <c r="J10"/>
  <c r="I10"/>
  <c r="H10"/>
  <c r="G10"/>
  <c r="F10"/>
  <c r="E10"/>
  <c r="D10"/>
  <c r="C10"/>
  <c r="N9"/>
  <c r="M9"/>
  <c r="L9"/>
  <c r="K9"/>
  <c r="J9"/>
  <c r="I9"/>
  <c r="H9"/>
  <c r="G9"/>
  <c r="F9"/>
  <c r="E9"/>
  <c r="D9"/>
  <c r="C9"/>
  <c r="N8"/>
  <c r="M8"/>
  <c r="L8"/>
  <c r="K8"/>
  <c r="J8"/>
  <c r="I8"/>
  <c r="H8"/>
  <c r="G8"/>
  <c r="F8"/>
  <c r="E8"/>
  <c r="D8"/>
  <c r="C8"/>
  <c r="N7"/>
  <c r="M7"/>
  <c r="L7"/>
  <c r="K7"/>
  <c r="J7"/>
  <c r="I7"/>
  <c r="H7"/>
  <c r="G7"/>
  <c r="F7"/>
  <c r="E7"/>
  <c r="D7"/>
  <c r="C7"/>
  <c r="G6"/>
  <c r="F6"/>
  <c r="E6"/>
  <c r="D6"/>
  <c r="M6" i="14"/>
  <c r="N6"/>
  <c r="N26"/>
  <c r="M26"/>
  <c r="L26"/>
  <c r="K26"/>
  <c r="J26"/>
  <c r="I26"/>
  <c r="H26"/>
  <c r="G26"/>
  <c r="F26"/>
  <c r="E26"/>
  <c r="D26"/>
  <c r="C26"/>
  <c r="N25"/>
  <c r="M25"/>
  <c r="L25"/>
  <c r="K25"/>
  <c r="J25"/>
  <c r="I25"/>
  <c r="H25"/>
  <c r="G25"/>
  <c r="F25"/>
  <c r="E25"/>
  <c r="D25"/>
  <c r="C25"/>
  <c r="N24"/>
  <c r="M24"/>
  <c r="L24"/>
  <c r="K24"/>
  <c r="J24"/>
  <c r="I24"/>
  <c r="H24"/>
  <c r="G24"/>
  <c r="F24"/>
  <c r="E24"/>
  <c r="D24"/>
  <c r="C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N21"/>
  <c r="M21"/>
  <c r="L21"/>
  <c r="K21"/>
  <c r="J21"/>
  <c r="I21"/>
  <c r="H21"/>
  <c r="G21"/>
  <c r="F21"/>
  <c r="E21"/>
  <c r="D21"/>
  <c r="C21"/>
  <c r="N20"/>
  <c r="M20"/>
  <c r="L20"/>
  <c r="K20"/>
  <c r="J20"/>
  <c r="I20"/>
  <c r="H20"/>
  <c r="G20"/>
  <c r="F20"/>
  <c r="E20"/>
  <c r="D20"/>
  <c r="C20"/>
  <c r="N19"/>
  <c r="M19"/>
  <c r="L19"/>
  <c r="K19"/>
  <c r="J19"/>
  <c r="I19"/>
  <c r="H19"/>
  <c r="G19"/>
  <c r="F19"/>
  <c r="E19"/>
  <c r="D19"/>
  <c r="C19"/>
  <c r="N18"/>
  <c r="M18"/>
  <c r="L18"/>
  <c r="K18"/>
  <c r="J18"/>
  <c r="I18"/>
  <c r="H18"/>
  <c r="G18"/>
  <c r="F18"/>
  <c r="E18"/>
  <c r="D18"/>
  <c r="C18"/>
  <c r="N17"/>
  <c r="M17"/>
  <c r="L17"/>
  <c r="K17"/>
  <c r="J17"/>
  <c r="I17"/>
  <c r="H17"/>
  <c r="G17"/>
  <c r="F17"/>
  <c r="E17"/>
  <c r="D17"/>
  <c r="C17"/>
  <c r="N16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N12"/>
  <c r="M12"/>
  <c r="L12"/>
  <c r="K12"/>
  <c r="J12"/>
  <c r="I12"/>
  <c r="H12"/>
  <c r="G12"/>
  <c r="F12"/>
  <c r="E12"/>
  <c r="D12"/>
  <c r="C12"/>
  <c r="N11"/>
  <c r="M11"/>
  <c r="L11"/>
  <c r="K11"/>
  <c r="J11"/>
  <c r="I11"/>
  <c r="H11"/>
  <c r="G11"/>
  <c r="F11"/>
  <c r="E11"/>
  <c r="D11"/>
  <c r="C11"/>
  <c r="N10"/>
  <c r="M10"/>
  <c r="L10"/>
  <c r="K10"/>
  <c r="J10"/>
  <c r="I10"/>
  <c r="H10"/>
  <c r="G10"/>
  <c r="F10"/>
  <c r="E10"/>
  <c r="D10"/>
  <c r="C10"/>
  <c r="N9"/>
  <c r="M9"/>
  <c r="L9"/>
  <c r="K9"/>
  <c r="J9"/>
  <c r="I9"/>
  <c r="H9"/>
  <c r="G9"/>
  <c r="F9"/>
  <c r="E9"/>
  <c r="D9"/>
  <c r="C9"/>
  <c r="N8"/>
  <c r="M8"/>
  <c r="L8"/>
  <c r="K8"/>
  <c r="J8"/>
  <c r="I8"/>
  <c r="H8"/>
  <c r="G8"/>
  <c r="F8"/>
  <c r="E8"/>
  <c r="D8"/>
  <c r="C8"/>
  <c r="N7"/>
  <c r="M7"/>
  <c r="L7"/>
  <c r="K7"/>
  <c r="J7"/>
  <c r="I7"/>
  <c r="H7"/>
  <c r="G7"/>
  <c r="F7"/>
  <c r="E7"/>
  <c r="D7"/>
  <c r="C7"/>
  <c r="K6"/>
  <c r="J6"/>
  <c r="I6"/>
  <c r="H6"/>
  <c r="G6"/>
  <c r="F6"/>
  <c r="E6"/>
  <c r="D6"/>
  <c r="D28" i="15"/>
  <c r="D27"/>
  <c r="D26"/>
  <c r="D25"/>
  <c r="D24"/>
  <c r="D23"/>
  <c r="D22"/>
  <c r="D21"/>
  <c r="D20"/>
  <c r="D19"/>
  <c r="D18"/>
  <c r="D17"/>
  <c r="D16"/>
  <c r="D15"/>
  <c r="D14"/>
  <c r="D13"/>
  <c r="D12"/>
  <c r="F11"/>
  <c r="D11"/>
  <c r="D10"/>
  <c r="F9"/>
  <c r="D9"/>
  <c r="C8"/>
  <c r="D8"/>
  <c r="H33" i="16"/>
  <c r="C33"/>
  <c r="H31"/>
  <c r="C31"/>
  <c r="H8"/>
  <c r="C8"/>
  <c r="L72" i="17"/>
  <c r="K72"/>
  <c r="J72"/>
  <c r="H72"/>
  <c r="D72"/>
  <c r="L71"/>
  <c r="K71"/>
  <c r="J71"/>
  <c r="H71"/>
  <c r="D71"/>
  <c r="L70"/>
  <c r="K70"/>
  <c r="J70"/>
  <c r="H70"/>
  <c r="D70"/>
  <c r="L69"/>
  <c r="K69"/>
  <c r="J69"/>
  <c r="H69"/>
  <c r="D69"/>
  <c r="L68"/>
  <c r="K68"/>
  <c r="J68"/>
  <c r="H68"/>
  <c r="D68"/>
  <c r="L67"/>
  <c r="K67"/>
  <c r="J67"/>
  <c r="H67"/>
  <c r="D67"/>
  <c r="L66"/>
  <c r="K66"/>
  <c r="J66"/>
  <c r="H66"/>
  <c r="D66"/>
  <c r="L65"/>
  <c r="K65"/>
  <c r="J65"/>
  <c r="H65"/>
  <c r="D65"/>
  <c r="L64"/>
  <c r="K64"/>
  <c r="J64"/>
  <c r="H64"/>
  <c r="D64"/>
  <c r="L63"/>
  <c r="K63"/>
  <c r="J63"/>
  <c r="H63"/>
  <c r="D63"/>
  <c r="L62"/>
  <c r="K62"/>
  <c r="J62"/>
  <c r="H62"/>
  <c r="D62"/>
  <c r="L61"/>
  <c r="K61"/>
  <c r="J61"/>
  <c r="H61"/>
  <c r="D61"/>
  <c r="L60"/>
  <c r="K60"/>
  <c r="J60"/>
  <c r="H60"/>
  <c r="D60"/>
  <c r="L59"/>
  <c r="K59"/>
  <c r="J59"/>
  <c r="H59"/>
  <c r="D59"/>
  <c r="L58"/>
  <c r="K58"/>
  <c r="J58"/>
  <c r="H58"/>
  <c r="D58"/>
  <c r="L57"/>
  <c r="K57"/>
  <c r="J57"/>
  <c r="H57"/>
  <c r="D57"/>
  <c r="L56"/>
  <c r="K56"/>
  <c r="J56"/>
  <c r="H56"/>
  <c r="D56"/>
  <c r="L55"/>
  <c r="K55"/>
  <c r="J55"/>
  <c r="H55"/>
  <c r="D55"/>
  <c r="L54"/>
  <c r="K54"/>
  <c r="J54"/>
  <c r="H54"/>
  <c r="D54"/>
  <c r="L53"/>
  <c r="K53"/>
  <c r="J53"/>
  <c r="H53"/>
  <c r="D53"/>
  <c r="L52"/>
  <c r="K52"/>
  <c r="J52"/>
  <c r="H52"/>
  <c r="D52"/>
  <c r="L51"/>
  <c r="K51"/>
  <c r="J51"/>
  <c r="H51"/>
  <c r="D51"/>
  <c r="L50"/>
  <c r="K50"/>
  <c r="J50"/>
  <c r="H50"/>
  <c r="D50"/>
  <c r="L49"/>
  <c r="K49"/>
  <c r="J49"/>
  <c r="H49"/>
  <c r="D49"/>
  <c r="L48"/>
  <c r="K48"/>
  <c r="J48"/>
  <c r="H48"/>
  <c r="D48"/>
  <c r="L47"/>
  <c r="K47"/>
  <c r="J47"/>
  <c r="H47"/>
  <c r="D47"/>
  <c r="L46"/>
  <c r="K46"/>
  <c r="J46"/>
  <c r="H46"/>
  <c r="D46"/>
  <c r="L45"/>
  <c r="K45"/>
  <c r="J45"/>
  <c r="H45"/>
  <c r="D45"/>
  <c r="L44"/>
  <c r="K44"/>
  <c r="J44"/>
  <c r="H44"/>
  <c r="D44"/>
  <c r="L43"/>
  <c r="K43"/>
  <c r="J43"/>
  <c r="H43"/>
  <c r="D43"/>
  <c r="L42"/>
  <c r="K42"/>
  <c r="J42"/>
  <c r="H42"/>
  <c r="D42"/>
  <c r="L41"/>
  <c r="K41"/>
  <c r="J41"/>
  <c r="H41"/>
  <c r="D41"/>
  <c r="L40"/>
  <c r="K40"/>
  <c r="J40"/>
  <c r="H40"/>
  <c r="D40"/>
  <c r="L39"/>
  <c r="K39"/>
  <c r="J39"/>
  <c r="H39"/>
  <c r="D39"/>
  <c r="L38"/>
  <c r="K38"/>
  <c r="J38"/>
  <c r="H38"/>
  <c r="D38"/>
  <c r="L37"/>
  <c r="K37"/>
  <c r="J37"/>
  <c r="H37"/>
  <c r="D37"/>
  <c r="L36"/>
  <c r="K36"/>
  <c r="J36"/>
  <c r="H36"/>
  <c r="D36"/>
  <c r="L35"/>
  <c r="K35"/>
  <c r="J35"/>
  <c r="H35"/>
  <c r="D35"/>
  <c r="L34"/>
  <c r="K34"/>
  <c r="J34"/>
  <c r="H34"/>
  <c r="D34"/>
  <c r="L33"/>
  <c r="K33"/>
  <c r="J33"/>
  <c r="H33"/>
  <c r="D33"/>
  <c r="L32"/>
  <c r="K32"/>
  <c r="J32"/>
  <c r="H32"/>
  <c r="D32"/>
  <c r="L31"/>
  <c r="K31"/>
  <c r="J31"/>
  <c r="H31"/>
  <c r="D31"/>
  <c r="L30"/>
  <c r="K30"/>
  <c r="J30"/>
  <c r="H30"/>
  <c r="D30"/>
  <c r="L29"/>
  <c r="K29"/>
  <c r="J29"/>
  <c r="H29"/>
  <c r="D29"/>
  <c r="L28"/>
  <c r="K28"/>
  <c r="J28"/>
  <c r="H28"/>
  <c r="D28"/>
  <c r="L27"/>
  <c r="K27"/>
  <c r="J27"/>
  <c r="H27"/>
  <c r="D27"/>
  <c r="L26"/>
  <c r="K26"/>
  <c r="J26"/>
  <c r="H26"/>
  <c r="D26"/>
  <c r="L25"/>
  <c r="K25"/>
  <c r="J25"/>
  <c r="H25"/>
  <c r="D25"/>
  <c r="L24"/>
  <c r="K24"/>
  <c r="J24"/>
  <c r="H24"/>
  <c r="D24"/>
  <c r="L23"/>
  <c r="K23"/>
  <c r="J23"/>
  <c r="H23"/>
  <c r="D23"/>
  <c r="L22"/>
  <c r="K22"/>
  <c r="J22"/>
  <c r="H22"/>
  <c r="D22"/>
  <c r="L21"/>
  <c r="K21"/>
  <c r="J21"/>
  <c r="H21"/>
  <c r="D21"/>
  <c r="L20"/>
  <c r="K20"/>
  <c r="J20"/>
  <c r="H20"/>
  <c r="D20"/>
  <c r="L19"/>
  <c r="K19"/>
  <c r="J19"/>
  <c r="H19"/>
  <c r="D19"/>
  <c r="L18"/>
  <c r="K18"/>
  <c r="J18"/>
  <c r="H18"/>
  <c r="D18"/>
  <c r="L17"/>
  <c r="K17"/>
  <c r="J17"/>
  <c r="H17"/>
  <c r="D17"/>
  <c r="L16"/>
  <c r="K16"/>
  <c r="J16"/>
  <c r="H16"/>
  <c r="D16"/>
  <c r="L15"/>
  <c r="K15"/>
  <c r="J15"/>
  <c r="H15"/>
  <c r="D15"/>
  <c r="L14"/>
  <c r="K14"/>
  <c r="J14"/>
  <c r="H14"/>
  <c r="D14"/>
  <c r="L13"/>
  <c r="K13"/>
  <c r="J13"/>
  <c r="H13"/>
  <c r="D13"/>
  <c r="L12"/>
  <c r="K12"/>
  <c r="J12"/>
  <c r="H12"/>
  <c r="D12"/>
  <c r="L11"/>
  <c r="K11"/>
  <c r="J11"/>
  <c r="H11"/>
  <c r="D11"/>
  <c r="L10"/>
  <c r="K10"/>
  <c r="J10"/>
  <c r="H10"/>
  <c r="D10"/>
  <c r="O9"/>
  <c r="L9"/>
  <c r="K9"/>
  <c r="J9"/>
  <c r="H9"/>
  <c r="D9"/>
  <c r="O8"/>
  <c r="L8"/>
  <c r="K8"/>
  <c r="J8"/>
  <c r="H8"/>
  <c r="D8"/>
  <c r="L7"/>
  <c r="K7"/>
  <c r="J7"/>
  <c r="H7"/>
  <c r="D7"/>
  <c r="V72" i="18"/>
  <c r="J72"/>
  <c r="N72"/>
  <c r="L72"/>
  <c r="P72"/>
  <c r="U72"/>
  <c r="T72"/>
  <c r="F72"/>
  <c r="H72"/>
  <c r="S72"/>
  <c r="R72"/>
  <c r="Q72"/>
  <c r="V71"/>
  <c r="J71"/>
  <c r="N71"/>
  <c r="L71"/>
  <c r="P71"/>
  <c r="U71"/>
  <c r="T71"/>
  <c r="F71"/>
  <c r="H71"/>
  <c r="S71"/>
  <c r="R71"/>
  <c r="Q71"/>
  <c r="V70"/>
  <c r="J70"/>
  <c r="N70"/>
  <c r="L70"/>
  <c r="P70"/>
  <c r="U70"/>
  <c r="T70"/>
  <c r="F70"/>
  <c r="H70"/>
  <c r="S70"/>
  <c r="R70"/>
  <c r="Q70"/>
  <c r="V69"/>
  <c r="J69"/>
  <c r="N69"/>
  <c r="L69"/>
  <c r="P69"/>
  <c r="U69"/>
  <c r="T69"/>
  <c r="F69"/>
  <c r="H69"/>
  <c r="S69"/>
  <c r="R69"/>
  <c r="Q69"/>
  <c r="V68"/>
  <c r="J68"/>
  <c r="N68"/>
  <c r="L68"/>
  <c r="P68"/>
  <c r="U68"/>
  <c r="T68"/>
  <c r="F68"/>
  <c r="H68"/>
  <c r="S68"/>
  <c r="R68"/>
  <c r="Q68"/>
  <c r="V67"/>
  <c r="J67"/>
  <c r="N67"/>
  <c r="L67"/>
  <c r="P67"/>
  <c r="U67"/>
  <c r="T67"/>
  <c r="F67"/>
  <c r="H67"/>
  <c r="S67"/>
  <c r="R67"/>
  <c r="Q67"/>
  <c r="V66"/>
  <c r="J66"/>
  <c r="N66"/>
  <c r="L66"/>
  <c r="P66"/>
  <c r="U66"/>
  <c r="T66"/>
  <c r="F66"/>
  <c r="H66"/>
  <c r="S66"/>
  <c r="R66"/>
  <c r="Q66"/>
  <c r="V65"/>
  <c r="J65"/>
  <c r="N65"/>
  <c r="L65"/>
  <c r="P65"/>
  <c r="U65"/>
  <c r="T65"/>
  <c r="F65"/>
  <c r="H65"/>
  <c r="S65"/>
  <c r="R65"/>
  <c r="Q65"/>
  <c r="V64"/>
  <c r="J64"/>
  <c r="N64"/>
  <c r="L64"/>
  <c r="P64"/>
  <c r="U64"/>
  <c r="T64"/>
  <c r="F64"/>
  <c r="H64"/>
  <c r="S64"/>
  <c r="R64"/>
  <c r="Q64"/>
  <c r="V63"/>
  <c r="J63"/>
  <c r="N63"/>
  <c r="L63"/>
  <c r="P63"/>
  <c r="U63"/>
  <c r="T63"/>
  <c r="F63"/>
  <c r="H63"/>
  <c r="S63"/>
  <c r="R63"/>
  <c r="Q63"/>
  <c r="V62"/>
  <c r="J62"/>
  <c r="N62"/>
  <c r="L62"/>
  <c r="P62"/>
  <c r="U62"/>
  <c r="T62"/>
  <c r="F62"/>
  <c r="H62"/>
  <c r="S62"/>
  <c r="R62"/>
  <c r="Q62"/>
  <c r="V61"/>
  <c r="J61"/>
  <c r="N61"/>
  <c r="L61"/>
  <c r="P61"/>
  <c r="U61"/>
  <c r="T61"/>
  <c r="F61"/>
  <c r="H61"/>
  <c r="S61"/>
  <c r="R61"/>
  <c r="Q61"/>
  <c r="V60"/>
  <c r="J60"/>
  <c r="N60"/>
  <c r="L60"/>
  <c r="P60"/>
  <c r="U60"/>
  <c r="T60"/>
  <c r="F60"/>
  <c r="H60"/>
  <c r="S60"/>
  <c r="R60"/>
  <c r="Q60"/>
  <c r="V59"/>
  <c r="J59"/>
  <c r="N59"/>
  <c r="L59"/>
  <c r="P59"/>
  <c r="U59"/>
  <c r="T59"/>
  <c r="F59"/>
  <c r="H59"/>
  <c r="S59"/>
  <c r="R59"/>
  <c r="Q59"/>
  <c r="V58"/>
  <c r="J58"/>
  <c r="N58"/>
  <c r="L58"/>
  <c r="P58"/>
  <c r="U58"/>
  <c r="T58"/>
  <c r="F58"/>
  <c r="H58"/>
  <c r="S58"/>
  <c r="R58"/>
  <c r="Q58"/>
  <c r="V57"/>
  <c r="J57"/>
  <c r="N57"/>
  <c r="L57"/>
  <c r="P57"/>
  <c r="U57"/>
  <c r="T57"/>
  <c r="F57"/>
  <c r="H57"/>
  <c r="S57"/>
  <c r="R57"/>
  <c r="Q57"/>
  <c r="V56"/>
  <c r="J56"/>
  <c r="N56"/>
  <c r="L56"/>
  <c r="P56"/>
  <c r="U56"/>
  <c r="T56"/>
  <c r="F56"/>
  <c r="H56"/>
  <c r="S56"/>
  <c r="R56"/>
  <c r="Q56"/>
  <c r="V55"/>
  <c r="J55"/>
  <c r="N55"/>
  <c r="L55"/>
  <c r="P55"/>
  <c r="U55"/>
  <c r="T55"/>
  <c r="F55"/>
  <c r="H55"/>
  <c r="S55"/>
  <c r="R55"/>
  <c r="Q55"/>
  <c r="V54"/>
  <c r="J54"/>
  <c r="N54"/>
  <c r="L54"/>
  <c r="P54"/>
  <c r="U54"/>
  <c r="T54"/>
  <c r="F54"/>
  <c r="H54"/>
  <c r="S54"/>
  <c r="R54"/>
  <c r="Q54"/>
  <c r="V53"/>
  <c r="J53"/>
  <c r="N53"/>
  <c r="L53"/>
  <c r="P53"/>
  <c r="U53"/>
  <c r="T53"/>
  <c r="F53"/>
  <c r="H53"/>
  <c r="S53"/>
  <c r="R53"/>
  <c r="Q53"/>
  <c r="V52"/>
  <c r="J52"/>
  <c r="N52"/>
  <c r="L52"/>
  <c r="P52"/>
  <c r="U52"/>
  <c r="T52"/>
  <c r="F52"/>
  <c r="H52"/>
  <c r="S52"/>
  <c r="R52"/>
  <c r="Q52"/>
  <c r="V51"/>
  <c r="J51"/>
  <c r="N51"/>
  <c r="L51"/>
  <c r="P51"/>
  <c r="U51"/>
  <c r="T51"/>
  <c r="F51"/>
  <c r="H51"/>
  <c r="S51"/>
  <c r="R51"/>
  <c r="Q51"/>
  <c r="V50"/>
  <c r="J50"/>
  <c r="N50"/>
  <c r="L50"/>
  <c r="P50"/>
  <c r="U50"/>
  <c r="T50"/>
  <c r="F50"/>
  <c r="H50"/>
  <c r="S50"/>
  <c r="R50"/>
  <c r="Q50"/>
  <c r="V49"/>
  <c r="J49"/>
  <c r="N49"/>
  <c r="L49"/>
  <c r="P49"/>
  <c r="U49"/>
  <c r="T49"/>
  <c r="F49"/>
  <c r="H49"/>
  <c r="S49"/>
  <c r="R49"/>
  <c r="Q49"/>
  <c r="V48"/>
  <c r="J48"/>
  <c r="N48"/>
  <c r="L48"/>
  <c r="P48"/>
  <c r="U48"/>
  <c r="T48"/>
  <c r="F48"/>
  <c r="H48"/>
  <c r="S48"/>
  <c r="R48"/>
  <c r="Q48"/>
  <c r="V47"/>
  <c r="J47"/>
  <c r="N47"/>
  <c r="L47"/>
  <c r="P47"/>
  <c r="U47"/>
  <c r="T47"/>
  <c r="F47"/>
  <c r="H47"/>
  <c r="S47"/>
  <c r="R47"/>
  <c r="Q47"/>
  <c r="V46"/>
  <c r="J46"/>
  <c r="N46"/>
  <c r="L46"/>
  <c r="P46"/>
  <c r="U46"/>
  <c r="T46"/>
  <c r="F46"/>
  <c r="H46"/>
  <c r="S46"/>
  <c r="R46"/>
  <c r="Q46"/>
  <c r="V45"/>
  <c r="J45"/>
  <c r="N45"/>
  <c r="L45"/>
  <c r="P45"/>
  <c r="U45"/>
  <c r="T45"/>
  <c r="F45"/>
  <c r="H45"/>
  <c r="S45"/>
  <c r="R45"/>
  <c r="Q45"/>
  <c r="V44"/>
  <c r="J44"/>
  <c r="N44"/>
  <c r="L44"/>
  <c r="P44"/>
  <c r="U44"/>
  <c r="T44"/>
  <c r="F44"/>
  <c r="H44"/>
  <c r="S44"/>
  <c r="R44"/>
  <c r="Q44"/>
  <c r="V43"/>
  <c r="J43"/>
  <c r="N43"/>
  <c r="L43"/>
  <c r="P43"/>
  <c r="U43"/>
  <c r="T43"/>
  <c r="F43"/>
  <c r="H43"/>
  <c r="S43"/>
  <c r="R43"/>
  <c r="Q43"/>
  <c r="V42"/>
  <c r="J42"/>
  <c r="N42"/>
  <c r="L42"/>
  <c r="P42"/>
  <c r="U42"/>
  <c r="T42"/>
  <c r="F42"/>
  <c r="H42"/>
  <c r="S42"/>
  <c r="R42"/>
  <c r="Q42"/>
  <c r="V41"/>
  <c r="J41"/>
  <c r="N41"/>
  <c r="L41"/>
  <c r="P41"/>
  <c r="U41"/>
  <c r="T41"/>
  <c r="F41"/>
  <c r="H41"/>
  <c r="S41"/>
  <c r="R41"/>
  <c r="Q41"/>
  <c r="V40"/>
  <c r="J40"/>
  <c r="N40"/>
  <c r="L40"/>
  <c r="P40"/>
  <c r="U40"/>
  <c r="T40"/>
  <c r="F40"/>
  <c r="H40"/>
  <c r="S40"/>
  <c r="R40"/>
  <c r="Q40"/>
  <c r="V39"/>
  <c r="J39"/>
  <c r="N39"/>
  <c r="L39"/>
  <c r="P39"/>
  <c r="U39"/>
  <c r="T39"/>
  <c r="F39"/>
  <c r="H39"/>
  <c r="S39"/>
  <c r="R39"/>
  <c r="Q39"/>
  <c r="V38"/>
  <c r="J38"/>
  <c r="N38"/>
  <c r="L38"/>
  <c r="P38"/>
  <c r="U38"/>
  <c r="T38"/>
  <c r="F38"/>
  <c r="H38"/>
  <c r="S38"/>
  <c r="R38"/>
  <c r="Q38"/>
  <c r="V37"/>
  <c r="J37"/>
  <c r="N37"/>
  <c r="L37"/>
  <c r="P37"/>
  <c r="U37"/>
  <c r="T37"/>
  <c r="F37"/>
  <c r="H37"/>
  <c r="S37"/>
  <c r="R37"/>
  <c r="Q37"/>
  <c r="V36"/>
  <c r="J36"/>
  <c r="N36"/>
  <c r="L36"/>
  <c r="P36"/>
  <c r="U36"/>
  <c r="T36"/>
  <c r="F36"/>
  <c r="H36"/>
  <c r="S36"/>
  <c r="R36"/>
  <c r="Q36"/>
  <c r="V35"/>
  <c r="J35"/>
  <c r="N35"/>
  <c r="L35"/>
  <c r="P35"/>
  <c r="U35"/>
  <c r="T35"/>
  <c r="F35"/>
  <c r="H35"/>
  <c r="S35"/>
  <c r="R35"/>
  <c r="Q35"/>
  <c r="V34"/>
  <c r="J34"/>
  <c r="N34"/>
  <c r="L34"/>
  <c r="P34"/>
  <c r="U34"/>
  <c r="T34"/>
  <c r="F34"/>
  <c r="H34"/>
  <c r="S34"/>
  <c r="R34"/>
  <c r="Q34"/>
  <c r="V33"/>
  <c r="J33"/>
  <c r="N33"/>
  <c r="L33"/>
  <c r="P33"/>
  <c r="U33"/>
  <c r="T33"/>
  <c r="F33"/>
  <c r="H33"/>
  <c r="S33"/>
  <c r="R33"/>
  <c r="Q33"/>
  <c r="V32"/>
  <c r="J32"/>
  <c r="N32"/>
  <c r="L32"/>
  <c r="P32"/>
  <c r="U32"/>
  <c r="T32"/>
  <c r="F32"/>
  <c r="H32"/>
  <c r="S32"/>
  <c r="R32"/>
  <c r="Q32"/>
  <c r="V31"/>
  <c r="J31"/>
  <c r="N31"/>
  <c r="L31"/>
  <c r="P31"/>
  <c r="U31"/>
  <c r="T31"/>
  <c r="F31"/>
  <c r="H31"/>
  <c r="S31"/>
  <c r="R31"/>
  <c r="Q31"/>
  <c r="V30"/>
  <c r="J30"/>
  <c r="N30"/>
  <c r="L30"/>
  <c r="P30"/>
  <c r="U30"/>
  <c r="T30"/>
  <c r="F30"/>
  <c r="H30"/>
  <c r="S30"/>
  <c r="R30"/>
  <c r="Q30"/>
  <c r="V29"/>
  <c r="J29"/>
  <c r="N29"/>
  <c r="L29"/>
  <c r="P29"/>
  <c r="U29"/>
  <c r="T29"/>
  <c r="F29"/>
  <c r="H29"/>
  <c r="S29"/>
  <c r="R29"/>
  <c r="Q29"/>
  <c r="V28"/>
  <c r="J28"/>
  <c r="N28"/>
  <c r="L28"/>
  <c r="P28"/>
  <c r="U28"/>
  <c r="T28"/>
  <c r="F28"/>
  <c r="H28"/>
  <c r="S28"/>
  <c r="R28"/>
  <c r="Q28"/>
  <c r="V27"/>
  <c r="J27"/>
  <c r="N27"/>
  <c r="L27"/>
  <c r="P27"/>
  <c r="U27"/>
  <c r="T27"/>
  <c r="F27"/>
  <c r="H27"/>
  <c r="S27"/>
  <c r="R27"/>
  <c r="Q27"/>
  <c r="V26"/>
  <c r="J26"/>
  <c r="N26"/>
  <c r="L26"/>
  <c r="P26"/>
  <c r="U26"/>
  <c r="T26"/>
  <c r="F26"/>
  <c r="H26"/>
  <c r="S26"/>
  <c r="R26"/>
  <c r="Q26"/>
  <c r="V25"/>
  <c r="J25"/>
  <c r="N25"/>
  <c r="L25"/>
  <c r="P25"/>
  <c r="U25"/>
  <c r="T25"/>
  <c r="F25"/>
  <c r="H25"/>
  <c r="S25"/>
  <c r="R25"/>
  <c r="Q25"/>
  <c r="V24"/>
  <c r="J24"/>
  <c r="N24"/>
  <c r="L24"/>
  <c r="P24"/>
  <c r="U24"/>
  <c r="T24"/>
  <c r="F24"/>
  <c r="H24"/>
  <c r="S24"/>
  <c r="R24"/>
  <c r="Q24"/>
  <c r="V23"/>
  <c r="J23"/>
  <c r="N23"/>
  <c r="L23"/>
  <c r="P23"/>
  <c r="U23"/>
  <c r="T23"/>
  <c r="F23"/>
  <c r="H23"/>
  <c r="S23"/>
  <c r="R23"/>
  <c r="Q23"/>
  <c r="V22"/>
  <c r="J22"/>
  <c r="N22"/>
  <c r="L22"/>
  <c r="P22"/>
  <c r="U22"/>
  <c r="T22"/>
  <c r="F22"/>
  <c r="H22"/>
  <c r="S22"/>
  <c r="R22"/>
  <c r="Q22"/>
  <c r="V21"/>
  <c r="J21"/>
  <c r="N21"/>
  <c r="L21"/>
  <c r="P21"/>
  <c r="U21"/>
  <c r="T21"/>
  <c r="F21"/>
  <c r="H21"/>
  <c r="S21"/>
  <c r="R21"/>
  <c r="Q21"/>
  <c r="V20"/>
  <c r="J20"/>
  <c r="N20"/>
  <c r="L20"/>
  <c r="P20"/>
  <c r="U20"/>
  <c r="F20"/>
  <c r="H20"/>
  <c r="S20"/>
  <c r="R20"/>
  <c r="Q20"/>
  <c r="V19"/>
  <c r="J19"/>
  <c r="N19"/>
  <c r="L19"/>
  <c r="P19"/>
  <c r="U19"/>
  <c r="F19"/>
  <c r="H19"/>
  <c r="S19"/>
  <c r="R19"/>
  <c r="Q19"/>
  <c r="J18"/>
  <c r="N18"/>
  <c r="L18"/>
  <c r="P18"/>
  <c r="U18"/>
  <c r="F18"/>
  <c r="H18"/>
  <c r="S18"/>
  <c r="R18"/>
  <c r="Q18"/>
  <c r="J17"/>
  <c r="N17"/>
  <c r="L17"/>
  <c r="P17"/>
  <c r="U17"/>
  <c r="F17"/>
  <c r="H17"/>
  <c r="S17"/>
  <c r="R17"/>
  <c r="Q17"/>
  <c r="J16"/>
  <c r="N16"/>
  <c r="L16"/>
  <c r="P16"/>
  <c r="U16"/>
  <c r="F16"/>
  <c r="H16"/>
  <c r="S16"/>
  <c r="R16"/>
  <c r="Q16"/>
  <c r="J15"/>
  <c r="N15"/>
  <c r="L15"/>
  <c r="P15"/>
  <c r="U15"/>
  <c r="F15"/>
  <c r="H15"/>
  <c r="S15"/>
  <c r="R15"/>
  <c r="Q15"/>
  <c r="J14"/>
  <c r="N14"/>
  <c r="L14"/>
  <c r="P14"/>
  <c r="U14"/>
  <c r="F14"/>
  <c r="H14"/>
  <c r="S14"/>
  <c r="R14"/>
  <c r="Q14"/>
  <c r="J13"/>
  <c r="N13"/>
  <c r="L13"/>
  <c r="P13"/>
  <c r="U13"/>
  <c r="F13"/>
  <c r="H13"/>
  <c r="S13"/>
  <c r="R13"/>
  <c r="Q13"/>
  <c r="J12"/>
  <c r="N12"/>
  <c r="L12"/>
  <c r="P12"/>
  <c r="U12"/>
  <c r="F12"/>
  <c r="H12"/>
  <c r="S12"/>
  <c r="R12"/>
  <c r="Q12"/>
  <c r="J11"/>
  <c r="N11"/>
  <c r="L11"/>
  <c r="P11"/>
  <c r="U11"/>
  <c r="F11"/>
  <c r="H11"/>
  <c r="S11"/>
  <c r="R11"/>
  <c r="Q11"/>
  <c r="J10"/>
  <c r="N10"/>
  <c r="L10"/>
  <c r="P10"/>
  <c r="U10"/>
  <c r="F10"/>
  <c r="H10"/>
  <c r="S10"/>
  <c r="R10"/>
  <c r="Q10"/>
  <c r="J9"/>
  <c r="N9"/>
  <c r="L9"/>
  <c r="P9"/>
  <c r="U9"/>
  <c r="F9"/>
  <c r="H9"/>
  <c r="S9"/>
  <c r="R9"/>
  <c r="Q9"/>
  <c r="J8"/>
  <c r="N8"/>
  <c r="L8"/>
  <c r="P8"/>
  <c r="U8"/>
  <c r="F8"/>
  <c r="H8"/>
  <c r="S8"/>
  <c r="R8"/>
  <c r="Q8"/>
  <c r="J7"/>
  <c r="N7"/>
  <c r="L7"/>
  <c r="P7"/>
  <c r="U7"/>
  <c r="F7"/>
  <c r="H7"/>
  <c r="S7"/>
  <c r="R7"/>
  <c r="Q7"/>
  <c r="V3"/>
  <c r="U3"/>
  <c r="T3"/>
  <c r="S3"/>
  <c r="R3"/>
  <c r="Q3"/>
</calcChain>
</file>

<file path=xl/sharedStrings.xml><?xml version="1.0" encoding="utf-8"?>
<sst xmlns="http://schemas.openxmlformats.org/spreadsheetml/2006/main" count="81" uniqueCount="50">
  <si>
    <t>Assumptions: zero inflation, university degree and tax rate of 40%</t>
    <phoneticPr fontId="21" type="noConversion"/>
  </si>
  <si>
    <t>Foregone post-tax earnings</t>
    <phoneticPr fontId="21" type="noConversion"/>
  </si>
  <si>
    <t>Foregone gross earnings</t>
    <phoneticPr fontId="21" type="noConversion"/>
  </si>
  <si>
    <t>Individual's gross pension</t>
    <phoneticPr fontId="21" type="noConversion"/>
  </si>
  <si>
    <t>Private post-tax pension</t>
    <phoneticPr fontId="21" type="noConversion"/>
  </si>
  <si>
    <t>IRR (private)</t>
    <phoneticPr fontId="21" type="noConversion"/>
  </si>
  <si>
    <t>IRR (social)</t>
    <phoneticPr fontId="21" type="noConversion"/>
  </si>
  <si>
    <t>Monetary income (with tertiary as highest qualification)</t>
    <phoneticPr fontId="21" type="noConversion"/>
  </si>
  <si>
    <t>Monetary income (with upper secondary as highest qualification)</t>
    <phoneticPr fontId="21" type="noConversion"/>
  </si>
  <si>
    <t>Monetary income (with lower secondary as highest qualification)</t>
    <phoneticPr fontId="21" type="noConversion"/>
  </si>
  <si>
    <t>Return to next level of education</t>
    <phoneticPr fontId="21" type="noConversion"/>
  </si>
  <si>
    <t>Net private tertiary returns</t>
    <phoneticPr fontId="21" type="noConversion"/>
  </si>
  <si>
    <t>Net social tertiary returns</t>
    <phoneticPr fontId="21" type="noConversion"/>
  </si>
  <si>
    <t>Net private upper secondary returns</t>
    <phoneticPr fontId="21" type="noConversion"/>
  </si>
  <si>
    <t>Net social upper secondary returns</t>
    <phoneticPr fontId="21" type="noConversion"/>
  </si>
  <si>
    <t>Tuition fees repaid by individual</t>
    <phoneticPr fontId="21" type="noConversion"/>
  </si>
  <si>
    <t>Return to tertiary education</t>
    <phoneticPr fontId="21" type="noConversion"/>
  </si>
  <si>
    <t>Net private returns</t>
    <phoneticPr fontId="21" type="noConversion"/>
  </si>
  <si>
    <t>Net social returns</t>
    <phoneticPr fontId="21" type="noConversion"/>
  </si>
  <si>
    <t>Returns and rates of return to education</t>
    <phoneticPr fontId="21" type="noConversion"/>
  </si>
  <si>
    <t>Tax rate</t>
    <phoneticPr fontId="21" type="noConversion"/>
  </si>
  <si>
    <t>Calculated by adding the present value for every year (slow way):</t>
    <phoneticPr fontId="21" type="noConversion"/>
  </si>
  <si>
    <t>Calculated by using the NPV formula (quick way):</t>
    <phoneticPr fontId="21" type="noConversion"/>
  </si>
  <si>
    <t>Present value of income earned from house purchase at 10% required return:</t>
    <phoneticPr fontId="21" type="noConversion"/>
  </si>
  <si>
    <t>NPV @ 10%</t>
    <phoneticPr fontId="21" type="noConversion"/>
  </si>
  <si>
    <t>Internal Rate of Return</t>
    <phoneticPr fontId="21" type="noConversion"/>
  </si>
  <si>
    <t>Age:</t>
    <phoneticPr fontId="21" type="noConversion"/>
  </si>
  <si>
    <t>Monetary income</t>
    <phoneticPr fontId="21" type="noConversion"/>
  </si>
  <si>
    <t>Monetary costs</t>
    <phoneticPr fontId="21" type="noConversion"/>
  </si>
  <si>
    <t>Net monetary returns</t>
    <phoneticPr fontId="21" type="noConversion"/>
  </si>
  <si>
    <t>Costs of state educational provision</t>
    <phoneticPr fontId="21" type="noConversion"/>
  </si>
  <si>
    <t>Individual's gross income</t>
    <phoneticPr fontId="21" type="noConversion"/>
  </si>
  <si>
    <t>Private post-tax income</t>
    <phoneticPr fontId="21" type="noConversion"/>
  </si>
  <si>
    <t>Net private monetary returns</t>
    <phoneticPr fontId="21" type="noConversion"/>
  </si>
  <si>
    <t>Net social monetary returns</t>
    <phoneticPr fontId="21" type="noConversion"/>
  </si>
  <si>
    <t>Returns and rates of return to education over a life time: an example</t>
    <phoneticPr fontId="21" type="noConversion"/>
  </si>
  <si>
    <t>Bond interest rate</t>
    <phoneticPr fontId="21" type="noConversion"/>
  </si>
  <si>
    <t>Value of investment</t>
    <phoneticPr fontId="21" type="noConversion"/>
  </si>
  <si>
    <t>House purchase analysis:</t>
    <phoneticPr fontId="21" type="noConversion"/>
  </si>
  <si>
    <t>Cash flow</t>
    <phoneticPr fontId="21" type="noConversion"/>
  </si>
  <si>
    <t>Present value</t>
    <phoneticPr fontId="21" type="noConversion"/>
  </si>
  <si>
    <t>Year</t>
    <phoneticPr fontId="21" type="noConversion"/>
  </si>
  <si>
    <t>Compound interest table</t>
    <phoneticPr fontId="21" type="noConversion"/>
  </si>
  <si>
    <t>Year = t</t>
    <phoneticPr fontId="21" type="noConversion"/>
  </si>
  <si>
    <t>Interest = r</t>
    <phoneticPr fontId="21" type="noConversion"/>
  </si>
  <si>
    <t>Present value table</t>
    <phoneticPr fontId="21" type="noConversion"/>
  </si>
  <si>
    <t>Q1</t>
  </si>
  <si>
    <t>Q2</t>
  </si>
  <si>
    <t>Q3</t>
  </si>
  <si>
    <t>OR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</si>
</sst>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&quot;£&quot;#,##0"/>
  </numFmts>
  <fonts count="26">
    <font>
      <sz val="10"/>
      <name val="Times New Roman"/>
    </font>
    <font>
      <sz val="10"/>
      <name val="Times New Roman"/>
    </font>
    <font>
      <b/>
      <sz val="10"/>
      <name val="Times New Roman"/>
      <family val="1"/>
    </font>
    <font>
      <sz val="10"/>
      <name val="Times New Roman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8"/>
      <name val="Verdana"/>
    </font>
    <font>
      <sz val="10"/>
      <color indexed="12"/>
      <name val="Times New Roman"/>
    </font>
    <font>
      <sz val="12"/>
      <name val="Calibri"/>
    </font>
    <font>
      <b/>
      <sz val="12"/>
      <color indexed="54"/>
      <name val="Courier New"/>
    </font>
    <font>
      <sz val="12"/>
      <name val="Courier New"/>
    </font>
  </fonts>
  <fills count="2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2">
    <xf numFmtId="0" fontId="0" fillId="0" borderId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6" borderId="0" applyNumberFormat="0" applyBorder="0" applyAlignment="0" applyProtection="0"/>
    <xf numFmtId="0" fontId="20" fillId="9" borderId="0" applyNumberFormat="0" applyBorder="0" applyAlignment="0" applyProtection="0"/>
    <xf numFmtId="0" fontId="20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9" fillId="4" borderId="0" applyNumberFormat="0" applyBorder="0" applyAlignment="0" applyProtection="0"/>
    <xf numFmtId="0" fontId="13" fillId="21" borderId="13" applyNumberFormat="0" applyAlignment="0" applyProtection="0"/>
    <xf numFmtId="0" fontId="15" fillId="22" borderId="14" applyNumberFormat="0" applyAlignment="0" applyProtection="0"/>
    <xf numFmtId="0" fontId="17" fillId="0" borderId="0" applyNumberFormat="0" applyFill="0" applyBorder="0" applyAlignment="0" applyProtection="0"/>
    <xf numFmtId="0" fontId="8" fillId="5" borderId="0" applyNumberFormat="0" applyBorder="0" applyAlignment="0" applyProtection="0"/>
    <xf numFmtId="0" fontId="5" fillId="0" borderId="15" applyNumberFormat="0" applyFill="0" applyAlignment="0" applyProtection="0"/>
    <xf numFmtId="0" fontId="6" fillId="0" borderId="16" applyNumberFormat="0" applyFill="0" applyAlignment="0" applyProtection="0"/>
    <xf numFmtId="0" fontId="7" fillId="0" borderId="17" applyNumberFormat="0" applyFill="0" applyAlignment="0" applyProtection="0"/>
    <xf numFmtId="0" fontId="7" fillId="0" borderId="0" applyNumberFormat="0" applyFill="0" applyBorder="0" applyAlignment="0" applyProtection="0"/>
    <xf numFmtId="0" fontId="11" fillId="8" borderId="13" applyNumberFormat="0" applyAlignment="0" applyProtection="0"/>
    <xf numFmtId="0" fontId="14" fillId="0" borderId="18" applyNumberFormat="0" applyFill="0" applyAlignment="0" applyProtection="0"/>
    <xf numFmtId="0" fontId="10" fillId="23" borderId="0" applyNumberFormat="0" applyBorder="0" applyAlignment="0" applyProtection="0"/>
    <xf numFmtId="0" fontId="3" fillId="24" borderId="19" applyNumberFormat="0" applyFont="0" applyAlignment="0" applyProtection="0"/>
    <xf numFmtId="0" fontId="12" fillId="21" borderId="20" applyNumberFormat="0" applyAlignment="0" applyProtection="0"/>
    <xf numFmtId="0" fontId="4" fillId="0" borderId="0" applyNumberFormat="0" applyFill="0" applyBorder="0" applyAlignment="0" applyProtection="0"/>
    <xf numFmtId="0" fontId="18" fillId="0" borderId="21" applyNumberFormat="0" applyFill="0" applyAlignment="0" applyProtection="0"/>
    <xf numFmtId="0" fontId="16" fillId="0" borderId="0" applyNumberFormat="0" applyFill="0" applyBorder="0" applyAlignment="0" applyProtection="0"/>
  </cellStyleXfs>
  <cellXfs count="49">
    <xf numFmtId="0" fontId="0" fillId="0" borderId="0" xfId="0"/>
    <xf numFmtId="9" fontId="0" fillId="0" borderId="0" xfId="0" applyNumberFormat="1"/>
    <xf numFmtId="2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wrapText="1"/>
    </xf>
    <xf numFmtId="9" fontId="2" fillId="0" borderId="0" xfId="0" applyNumberFormat="1" applyFont="1"/>
    <xf numFmtId="2" fontId="22" fillId="0" borderId="1" xfId="0" applyNumberFormat="1" applyFont="1" applyBorder="1"/>
    <xf numFmtId="0" fontId="23" fillId="0" borderId="0" xfId="0" applyFont="1"/>
    <xf numFmtId="0" fontId="24" fillId="0" borderId="0" xfId="0" applyFont="1"/>
    <xf numFmtId="0" fontId="23" fillId="0" borderId="0" xfId="0" applyFont="1" applyAlignment="1">
      <alignment horizontal="left" indent="1"/>
    </xf>
    <xf numFmtId="0" fontId="25" fillId="0" borderId="0" xfId="0" applyFont="1" applyAlignment="1">
      <alignment horizontal="left" indent="1"/>
    </xf>
    <xf numFmtId="0" fontId="25" fillId="0" borderId="0" xfId="0" applyFont="1" applyAlignment="1">
      <alignment horizontal="left" indent="3"/>
    </xf>
    <xf numFmtId="165" fontId="0" fillId="0" borderId="0" xfId="0" applyNumberFormat="1"/>
    <xf numFmtId="165" fontId="22" fillId="0" borderId="2" xfId="0" applyNumberFormat="1" applyFont="1" applyBorder="1"/>
    <xf numFmtId="9" fontId="22" fillId="0" borderId="1" xfId="0" applyNumberFormat="1" applyFont="1" applyBorder="1"/>
    <xf numFmtId="165" fontId="22" fillId="0" borderId="1" xfId="0" applyNumberFormat="1" applyFont="1" applyBorder="1"/>
    <xf numFmtId="0" fontId="0" fillId="0" borderId="0" xfId="0" applyAlignment="1">
      <alignment horizontal="left"/>
    </xf>
    <xf numFmtId="165" fontId="0" fillId="0" borderId="0" xfId="0" applyNumberFormat="1"/>
    <xf numFmtId="0" fontId="1" fillId="0" borderId="0" xfId="0" applyFont="1"/>
    <xf numFmtId="165" fontId="2" fillId="0" borderId="0" xfId="0" applyNumberFormat="1" applyFont="1"/>
    <xf numFmtId="164" fontId="2" fillId="0" borderId="0" xfId="0" applyNumberFormat="1" applyFont="1"/>
    <xf numFmtId="0" fontId="2" fillId="0" borderId="8" xfId="0" applyFont="1" applyBorder="1" applyAlignment="1">
      <alignment wrapText="1"/>
    </xf>
    <xf numFmtId="0" fontId="2" fillId="0" borderId="8" xfId="0" applyFont="1" applyBorder="1" applyAlignment="1">
      <alignment horizontal="left" wrapText="1"/>
    </xf>
    <xf numFmtId="0" fontId="2" fillId="0" borderId="8" xfId="0" applyFont="1" applyBorder="1" applyAlignment="1">
      <alignment horizontal="centerContinuous" wrapText="1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left" wrapText="1"/>
    </xf>
    <xf numFmtId="165" fontId="22" fillId="0" borderId="0" xfId="0" applyNumberFormat="1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9" xfId="0" applyFont="1" applyBorder="1" applyAlignment="1">
      <alignment horizontal="centerContinuous" wrapText="1"/>
    </xf>
    <xf numFmtId="0" fontId="2" fillId="0" borderId="4" xfId="0" applyFont="1" applyBorder="1" applyAlignment="1">
      <alignment wrapText="1"/>
    </xf>
    <xf numFmtId="165" fontId="22" fillId="0" borderId="6" xfId="0" applyNumberFormat="1" applyFont="1" applyBorder="1"/>
    <xf numFmtId="165" fontId="22" fillId="0" borderId="0" xfId="0" applyNumberFormat="1" applyFont="1" applyBorder="1"/>
    <xf numFmtId="0" fontId="2" fillId="0" borderId="10" xfId="0" applyFont="1" applyBorder="1" applyAlignment="1">
      <alignment horizontal="centerContinuous" wrapText="1"/>
    </xf>
    <xf numFmtId="0" fontId="2" fillId="0" borderId="5" xfId="0" applyFont="1" applyBorder="1" applyAlignment="1">
      <alignment wrapText="1"/>
    </xf>
    <xf numFmtId="165" fontId="22" fillId="0" borderId="7" xfId="0" applyNumberFormat="1" applyFont="1" applyBorder="1"/>
    <xf numFmtId="165" fontId="22" fillId="0" borderId="11" xfId="0" applyNumberFormat="1" applyFont="1" applyBorder="1"/>
    <xf numFmtId="165" fontId="22" fillId="0" borderId="2" xfId="0" applyNumberFormat="1" applyFont="1" applyBorder="1"/>
    <xf numFmtId="9" fontId="22" fillId="2" borderId="0" xfId="0" applyNumberFormat="1" applyFont="1" applyFill="1"/>
    <xf numFmtId="165" fontId="22" fillId="2" borderId="11" xfId="0" applyNumberFormat="1" applyFont="1" applyFill="1" applyBorder="1"/>
    <xf numFmtId="165" fontId="22" fillId="2" borderId="12" xfId="0" applyNumberFormat="1" applyFont="1" applyFill="1" applyBorder="1"/>
    <xf numFmtId="165" fontId="22" fillId="2" borderId="2" xfId="0" applyNumberFormat="1" applyFont="1" applyFill="1" applyBorder="1"/>
    <xf numFmtId="165" fontId="22" fillId="2" borderId="0" xfId="0" applyNumberFormat="1" applyFont="1" applyFill="1"/>
    <xf numFmtId="165" fontId="22" fillId="2" borderId="6" xfId="0" applyNumberFormat="1" applyFont="1" applyFill="1" applyBorder="1"/>
    <xf numFmtId="2" fontId="0" fillId="25" borderId="0" xfId="0" applyNumberFormat="1" applyFill="1"/>
    <xf numFmtId="164" fontId="0" fillId="25" borderId="0" xfId="0" applyNumberFormat="1" applyFill="1"/>
    <xf numFmtId="165" fontId="22" fillId="25" borderId="6" xfId="0" applyNumberFormat="1" applyFont="1" applyFill="1" applyBorder="1"/>
    <xf numFmtId="165" fontId="22" fillId="25" borderId="0" xfId="0" applyNumberFormat="1" applyFont="1" applyFill="1" applyBorder="1"/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rmal" xfId="0" builtinId="0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18"/>
  <c:chart>
    <c:plotArea>
      <c:layout/>
      <c:lineChart>
        <c:grouping val="standard"/>
        <c:ser>
          <c:idx val="0"/>
          <c:order val="0"/>
          <c:tx>
            <c:strRef>
              <c:f>'Ex6'!$K$6</c:f>
              <c:strCache>
                <c:ptCount val="1"/>
                <c:pt idx="0">
                  <c:v>Net private monetary returns</c:v>
                </c:pt>
              </c:strCache>
            </c:strRef>
          </c:tx>
          <c:marker>
            <c:symbol val="none"/>
          </c:marker>
          <c:cat>
            <c:numRef>
              <c:f>'Ex6'!$B$7:$B$72</c:f>
              <c:numCache>
                <c:formatCode>General</c:formatCode>
                <c:ptCount val="6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</c:numCache>
            </c:numRef>
          </c:cat>
          <c:val>
            <c:numRef>
              <c:f>'Ex6'!$K$7:$K$72</c:f>
              <c:numCache>
                <c:formatCode>"£"#,##0</c:formatCode>
                <c:ptCount val="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-4800</c:v>
                </c:pt>
                <c:pt idx="13">
                  <c:v>-4800</c:v>
                </c:pt>
                <c:pt idx="14">
                  <c:v>-6000</c:v>
                </c:pt>
                <c:pt idx="15">
                  <c:v>-6000</c:v>
                </c:pt>
                <c:pt idx="16">
                  <c:v>-7200</c:v>
                </c:pt>
                <c:pt idx="17">
                  <c:v>12700</c:v>
                </c:pt>
                <c:pt idx="18">
                  <c:v>12700</c:v>
                </c:pt>
                <c:pt idx="19">
                  <c:v>12700</c:v>
                </c:pt>
                <c:pt idx="20">
                  <c:v>14500</c:v>
                </c:pt>
                <c:pt idx="21">
                  <c:v>14500</c:v>
                </c:pt>
                <c:pt idx="22">
                  <c:v>14500</c:v>
                </c:pt>
                <c:pt idx="23">
                  <c:v>14500</c:v>
                </c:pt>
                <c:pt idx="24">
                  <c:v>14500</c:v>
                </c:pt>
                <c:pt idx="25">
                  <c:v>17500</c:v>
                </c:pt>
                <c:pt idx="26">
                  <c:v>17500</c:v>
                </c:pt>
                <c:pt idx="27">
                  <c:v>17500</c:v>
                </c:pt>
                <c:pt idx="28">
                  <c:v>17500</c:v>
                </c:pt>
                <c:pt idx="29">
                  <c:v>17500</c:v>
                </c:pt>
                <c:pt idx="30">
                  <c:v>20500</c:v>
                </c:pt>
                <c:pt idx="31">
                  <c:v>20500</c:v>
                </c:pt>
                <c:pt idx="32">
                  <c:v>20500</c:v>
                </c:pt>
                <c:pt idx="33">
                  <c:v>20500</c:v>
                </c:pt>
                <c:pt idx="34">
                  <c:v>20500</c:v>
                </c:pt>
                <c:pt idx="35">
                  <c:v>23500</c:v>
                </c:pt>
                <c:pt idx="36">
                  <c:v>23500</c:v>
                </c:pt>
                <c:pt idx="37">
                  <c:v>23500</c:v>
                </c:pt>
                <c:pt idx="38">
                  <c:v>23500</c:v>
                </c:pt>
                <c:pt idx="39">
                  <c:v>23500</c:v>
                </c:pt>
                <c:pt idx="40">
                  <c:v>23500</c:v>
                </c:pt>
                <c:pt idx="41">
                  <c:v>24000</c:v>
                </c:pt>
                <c:pt idx="42">
                  <c:v>24000</c:v>
                </c:pt>
                <c:pt idx="43">
                  <c:v>24000</c:v>
                </c:pt>
                <c:pt idx="44">
                  <c:v>24000</c:v>
                </c:pt>
                <c:pt idx="45">
                  <c:v>27000</c:v>
                </c:pt>
                <c:pt idx="46">
                  <c:v>27000</c:v>
                </c:pt>
                <c:pt idx="47">
                  <c:v>27000</c:v>
                </c:pt>
                <c:pt idx="48">
                  <c:v>27000</c:v>
                </c:pt>
                <c:pt idx="49">
                  <c:v>27000</c:v>
                </c:pt>
                <c:pt idx="50">
                  <c:v>27000</c:v>
                </c:pt>
                <c:pt idx="51">
                  <c:v>27000</c:v>
                </c:pt>
                <c:pt idx="52">
                  <c:v>27000</c:v>
                </c:pt>
                <c:pt idx="53">
                  <c:v>27000</c:v>
                </c:pt>
                <c:pt idx="54">
                  <c:v>27000</c:v>
                </c:pt>
                <c:pt idx="55">
                  <c:v>24000</c:v>
                </c:pt>
                <c:pt idx="56">
                  <c:v>24000</c:v>
                </c:pt>
                <c:pt idx="57">
                  <c:v>24000</c:v>
                </c:pt>
                <c:pt idx="58">
                  <c:v>24000</c:v>
                </c:pt>
                <c:pt idx="59">
                  <c:v>24000</c:v>
                </c:pt>
                <c:pt idx="60">
                  <c:v>24000</c:v>
                </c:pt>
                <c:pt idx="61">
                  <c:v>12000</c:v>
                </c:pt>
                <c:pt idx="62">
                  <c:v>12000</c:v>
                </c:pt>
                <c:pt idx="63">
                  <c:v>12000</c:v>
                </c:pt>
                <c:pt idx="64">
                  <c:v>12000</c:v>
                </c:pt>
                <c:pt idx="65">
                  <c:v>12000</c:v>
                </c:pt>
              </c:numCache>
            </c:numRef>
          </c:val>
        </c:ser>
        <c:ser>
          <c:idx val="1"/>
          <c:order val="1"/>
          <c:tx>
            <c:strRef>
              <c:f>'Ex6'!$L$6</c:f>
              <c:strCache>
                <c:ptCount val="1"/>
                <c:pt idx="0">
                  <c:v>Net social monetary returns</c:v>
                </c:pt>
              </c:strCache>
            </c:strRef>
          </c:tx>
          <c:marker>
            <c:symbol val="none"/>
          </c:marker>
          <c:cat>
            <c:numRef>
              <c:f>'Ex6'!$B$7:$B$72</c:f>
              <c:numCache>
                <c:formatCode>General</c:formatCode>
                <c:ptCount val="6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</c:numCache>
            </c:numRef>
          </c:cat>
          <c:val>
            <c:numRef>
              <c:f>'Ex6'!$L$7:$L$72</c:f>
              <c:numCache>
                <c:formatCode>"£"#,##0</c:formatCode>
                <c:ptCount val="66"/>
                <c:pt idx="0">
                  <c:v>-2000</c:v>
                </c:pt>
                <c:pt idx="1">
                  <c:v>-2000</c:v>
                </c:pt>
                <c:pt idx="2">
                  <c:v>-2000</c:v>
                </c:pt>
                <c:pt idx="3">
                  <c:v>-2000</c:v>
                </c:pt>
                <c:pt idx="4">
                  <c:v>-2000</c:v>
                </c:pt>
                <c:pt idx="5">
                  <c:v>-2000</c:v>
                </c:pt>
                <c:pt idx="6">
                  <c:v>-2000</c:v>
                </c:pt>
                <c:pt idx="7">
                  <c:v>-2500</c:v>
                </c:pt>
                <c:pt idx="8">
                  <c:v>-2500</c:v>
                </c:pt>
                <c:pt idx="9">
                  <c:v>-2500</c:v>
                </c:pt>
                <c:pt idx="10">
                  <c:v>-2500</c:v>
                </c:pt>
                <c:pt idx="11">
                  <c:v>-2500</c:v>
                </c:pt>
                <c:pt idx="12">
                  <c:v>-11500</c:v>
                </c:pt>
                <c:pt idx="13">
                  <c:v>-11500</c:v>
                </c:pt>
                <c:pt idx="14">
                  <c:v>-20000</c:v>
                </c:pt>
                <c:pt idx="15">
                  <c:v>-20000</c:v>
                </c:pt>
                <c:pt idx="16">
                  <c:v>-22000</c:v>
                </c:pt>
                <c:pt idx="17">
                  <c:v>22000</c:v>
                </c:pt>
                <c:pt idx="18">
                  <c:v>22000</c:v>
                </c:pt>
                <c:pt idx="19">
                  <c:v>22000</c:v>
                </c:pt>
                <c:pt idx="20">
                  <c:v>25000</c:v>
                </c:pt>
                <c:pt idx="21">
                  <c:v>25000</c:v>
                </c:pt>
                <c:pt idx="22">
                  <c:v>25000</c:v>
                </c:pt>
                <c:pt idx="23">
                  <c:v>25000</c:v>
                </c:pt>
                <c:pt idx="24">
                  <c:v>25000</c:v>
                </c:pt>
                <c:pt idx="25">
                  <c:v>30000</c:v>
                </c:pt>
                <c:pt idx="26">
                  <c:v>30000</c:v>
                </c:pt>
                <c:pt idx="27">
                  <c:v>30000</c:v>
                </c:pt>
                <c:pt idx="28">
                  <c:v>30000</c:v>
                </c:pt>
                <c:pt idx="29">
                  <c:v>30000</c:v>
                </c:pt>
                <c:pt idx="30">
                  <c:v>35000</c:v>
                </c:pt>
                <c:pt idx="31">
                  <c:v>35000</c:v>
                </c:pt>
                <c:pt idx="32">
                  <c:v>35000</c:v>
                </c:pt>
                <c:pt idx="33">
                  <c:v>35000</c:v>
                </c:pt>
                <c:pt idx="34">
                  <c:v>35000</c:v>
                </c:pt>
                <c:pt idx="35">
                  <c:v>40000</c:v>
                </c:pt>
                <c:pt idx="36">
                  <c:v>40000</c:v>
                </c:pt>
                <c:pt idx="37">
                  <c:v>40000</c:v>
                </c:pt>
                <c:pt idx="38">
                  <c:v>40000</c:v>
                </c:pt>
                <c:pt idx="39">
                  <c:v>40000</c:v>
                </c:pt>
                <c:pt idx="40">
                  <c:v>40000</c:v>
                </c:pt>
                <c:pt idx="41">
                  <c:v>40000</c:v>
                </c:pt>
                <c:pt idx="42">
                  <c:v>40000</c:v>
                </c:pt>
                <c:pt idx="43">
                  <c:v>40000</c:v>
                </c:pt>
                <c:pt idx="44">
                  <c:v>40000</c:v>
                </c:pt>
                <c:pt idx="45">
                  <c:v>45000</c:v>
                </c:pt>
                <c:pt idx="46">
                  <c:v>45000</c:v>
                </c:pt>
                <c:pt idx="47">
                  <c:v>45000</c:v>
                </c:pt>
                <c:pt idx="48">
                  <c:v>45000</c:v>
                </c:pt>
                <c:pt idx="49">
                  <c:v>45000</c:v>
                </c:pt>
                <c:pt idx="50">
                  <c:v>45000</c:v>
                </c:pt>
                <c:pt idx="51">
                  <c:v>45000</c:v>
                </c:pt>
                <c:pt idx="52">
                  <c:v>45000</c:v>
                </c:pt>
                <c:pt idx="53">
                  <c:v>45000</c:v>
                </c:pt>
                <c:pt idx="54">
                  <c:v>45000</c:v>
                </c:pt>
                <c:pt idx="55">
                  <c:v>40000</c:v>
                </c:pt>
                <c:pt idx="56">
                  <c:v>40000</c:v>
                </c:pt>
                <c:pt idx="57">
                  <c:v>40000</c:v>
                </c:pt>
                <c:pt idx="58">
                  <c:v>40000</c:v>
                </c:pt>
                <c:pt idx="59">
                  <c:v>40000</c:v>
                </c:pt>
                <c:pt idx="60">
                  <c:v>40000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</c:numCache>
            </c:numRef>
          </c:val>
        </c:ser>
        <c:marker val="1"/>
        <c:axId val="75484160"/>
        <c:axId val="76428032"/>
      </c:lineChart>
      <c:catAx>
        <c:axId val="75484160"/>
        <c:scaling>
          <c:orientation val="minMax"/>
        </c:scaling>
        <c:axPos val="b"/>
        <c:numFmt formatCode="General" sourceLinked="1"/>
        <c:tickLblPos val="nextTo"/>
        <c:crossAx val="76428032"/>
        <c:crosses val="autoZero"/>
        <c:auto val="1"/>
        <c:lblAlgn val="ctr"/>
        <c:lblOffset val="100"/>
        <c:tickLblSkip val="5"/>
        <c:tickMarkSkip val="1"/>
      </c:catAx>
      <c:valAx>
        <c:axId val="76428032"/>
        <c:scaling>
          <c:orientation val="minMax"/>
        </c:scaling>
        <c:axPos val="l"/>
        <c:majorGridlines/>
        <c:numFmt formatCode="&quot;£&quot;#,##0" sourceLinked="1"/>
        <c:tickLblPos val="nextTo"/>
        <c:crossAx val="7548416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165100</xdr:colOff>
      <xdr:row>10</xdr:row>
      <xdr:rowOff>101600</xdr:rowOff>
    </xdr:from>
    <xdr:to>
      <xdr:col>19</xdr:col>
      <xdr:colOff>127000</xdr:colOff>
      <xdr:row>40</xdr:row>
      <xdr:rowOff>88900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2:N26"/>
  <sheetViews>
    <sheetView workbookViewId="0">
      <selection activeCell="H6" sqref="H6"/>
    </sheetView>
  </sheetViews>
  <sheetFormatPr defaultColWidth="12" defaultRowHeight="12.75"/>
  <sheetData>
    <row r="2" spans="1:14">
      <c r="B2" s="4" t="s">
        <v>42</v>
      </c>
    </row>
    <row r="4" spans="1:14">
      <c r="B4" t="s">
        <v>44</v>
      </c>
      <c r="C4" s="1">
        <v>0.01</v>
      </c>
      <c r="D4" s="1">
        <v>0.02</v>
      </c>
      <c r="E4" s="1">
        <v>0.03</v>
      </c>
      <c r="F4" s="1">
        <v>0.04</v>
      </c>
      <c r="G4" s="1">
        <v>0.05</v>
      </c>
      <c r="H4" s="1">
        <v>0.06</v>
      </c>
      <c r="I4" s="1">
        <v>7.0000000000000007E-2</v>
      </c>
      <c r="J4" s="1">
        <v>0.08</v>
      </c>
      <c r="K4" s="1">
        <v>0.09</v>
      </c>
      <c r="L4" s="1">
        <v>0.1</v>
      </c>
      <c r="M4" s="1">
        <v>0.11</v>
      </c>
      <c r="N4" s="1">
        <v>0.12</v>
      </c>
    </row>
    <row r="5" spans="1:14">
      <c r="A5" t="s">
        <v>43</v>
      </c>
    </row>
    <row r="6" spans="1:14">
      <c r="A6">
        <v>0</v>
      </c>
      <c r="C6" s="7">
        <v>100</v>
      </c>
      <c r="D6" s="2">
        <f>C6</f>
        <v>100</v>
      </c>
      <c r="E6" s="2">
        <f t="shared" ref="E6:N6" si="0">D6</f>
        <v>100</v>
      </c>
      <c r="F6" s="2">
        <f t="shared" si="0"/>
        <v>100</v>
      </c>
      <c r="G6" s="2">
        <f t="shared" si="0"/>
        <v>100</v>
      </c>
      <c r="H6" s="2">
        <f t="shared" si="0"/>
        <v>100</v>
      </c>
      <c r="I6" s="2">
        <f t="shared" si="0"/>
        <v>100</v>
      </c>
      <c r="J6" s="2">
        <f t="shared" si="0"/>
        <v>100</v>
      </c>
      <c r="K6" s="2">
        <f t="shared" si="0"/>
        <v>100</v>
      </c>
      <c r="L6" s="2">
        <f t="shared" si="0"/>
        <v>100</v>
      </c>
      <c r="M6" s="2">
        <f t="shared" si="0"/>
        <v>100</v>
      </c>
      <c r="N6" s="2">
        <f t="shared" si="0"/>
        <v>100</v>
      </c>
    </row>
    <row r="7" spans="1:14">
      <c r="A7">
        <v>1</v>
      </c>
      <c r="C7" s="2">
        <f>C$6*(1+C$4)^$A7</f>
        <v>101</v>
      </c>
      <c r="D7" s="2">
        <f t="shared" ref="D7:N22" si="1">D$6*(1+D$4)^$A7</f>
        <v>102</v>
      </c>
      <c r="E7" s="2">
        <f t="shared" si="1"/>
        <v>103</v>
      </c>
      <c r="F7" s="2">
        <f t="shared" si="1"/>
        <v>104</v>
      </c>
      <c r="G7" s="2">
        <f t="shared" si="1"/>
        <v>105</v>
      </c>
      <c r="H7" s="2">
        <f t="shared" si="1"/>
        <v>106</v>
      </c>
      <c r="I7" s="2">
        <f t="shared" si="1"/>
        <v>107</v>
      </c>
      <c r="J7" s="2">
        <f t="shared" si="1"/>
        <v>108</v>
      </c>
      <c r="K7" s="2">
        <f t="shared" si="1"/>
        <v>109.00000000000001</v>
      </c>
      <c r="L7" s="2">
        <f t="shared" si="1"/>
        <v>110.00000000000001</v>
      </c>
      <c r="M7" s="2">
        <f t="shared" si="1"/>
        <v>111.00000000000001</v>
      </c>
      <c r="N7" s="2">
        <f t="shared" si="1"/>
        <v>112.00000000000001</v>
      </c>
    </row>
    <row r="8" spans="1:14">
      <c r="A8">
        <v>2</v>
      </c>
      <c r="C8" s="2">
        <f t="shared" ref="C8:N23" si="2">C$6*(1+C$4)^$A8</f>
        <v>102.01</v>
      </c>
      <c r="D8" s="2">
        <f t="shared" si="1"/>
        <v>104.03999999999999</v>
      </c>
      <c r="E8" s="2">
        <f t="shared" si="1"/>
        <v>106.08999999999999</v>
      </c>
      <c r="F8" s="2">
        <f t="shared" si="1"/>
        <v>108.16000000000001</v>
      </c>
      <c r="G8" s="2">
        <f t="shared" si="1"/>
        <v>110.25</v>
      </c>
      <c r="H8" s="2">
        <f t="shared" si="1"/>
        <v>112.36000000000001</v>
      </c>
      <c r="I8" s="2">
        <f t="shared" si="1"/>
        <v>114.49000000000001</v>
      </c>
      <c r="J8" s="2">
        <f t="shared" si="1"/>
        <v>116.64000000000001</v>
      </c>
      <c r="K8" s="2">
        <f t="shared" si="1"/>
        <v>118.81000000000002</v>
      </c>
      <c r="L8" s="2">
        <f t="shared" si="1"/>
        <v>121.00000000000001</v>
      </c>
      <c r="M8" s="2">
        <f t="shared" si="1"/>
        <v>123.21000000000002</v>
      </c>
      <c r="N8" s="2">
        <f t="shared" si="1"/>
        <v>125.44000000000001</v>
      </c>
    </row>
    <row r="9" spans="1:14">
      <c r="A9">
        <v>3</v>
      </c>
      <c r="C9" s="2">
        <f t="shared" si="2"/>
        <v>103.03009999999999</v>
      </c>
      <c r="D9" s="2">
        <f t="shared" si="1"/>
        <v>106.12079999999999</v>
      </c>
      <c r="E9" s="2">
        <f t="shared" si="1"/>
        <v>109.2727</v>
      </c>
      <c r="F9" s="2">
        <f t="shared" si="1"/>
        <v>112.4864</v>
      </c>
      <c r="G9" s="2">
        <f t="shared" si="1"/>
        <v>115.76250000000002</v>
      </c>
      <c r="H9" s="2">
        <f t="shared" si="1"/>
        <v>119.10160000000003</v>
      </c>
      <c r="I9" s="2">
        <f t="shared" si="1"/>
        <v>122.50430000000001</v>
      </c>
      <c r="J9" s="2">
        <f t="shared" si="1"/>
        <v>125.97120000000001</v>
      </c>
      <c r="K9" s="2">
        <f t="shared" si="1"/>
        <v>129.50290000000001</v>
      </c>
      <c r="L9" s="2">
        <f t="shared" si="1"/>
        <v>133.10000000000005</v>
      </c>
      <c r="M9" s="2">
        <f t="shared" si="1"/>
        <v>136.76310000000004</v>
      </c>
      <c r="N9" s="2">
        <f t="shared" si="1"/>
        <v>140.49280000000005</v>
      </c>
    </row>
    <row r="10" spans="1:14">
      <c r="A10">
        <v>4</v>
      </c>
      <c r="C10" s="2">
        <f t="shared" si="2"/>
        <v>104.060401</v>
      </c>
      <c r="D10" s="2">
        <f t="shared" si="1"/>
        <v>108.243216</v>
      </c>
      <c r="E10" s="2">
        <f t="shared" si="1"/>
        <v>112.55088099999999</v>
      </c>
      <c r="F10" s="2">
        <f t="shared" si="1"/>
        <v>116.98585600000003</v>
      </c>
      <c r="G10" s="2">
        <f t="shared" si="1"/>
        <v>121.550625</v>
      </c>
      <c r="H10" s="2">
        <f t="shared" si="1"/>
        <v>126.24769600000003</v>
      </c>
      <c r="I10" s="2">
        <f t="shared" si="1"/>
        <v>131.079601</v>
      </c>
      <c r="J10" s="2">
        <f t="shared" si="1"/>
        <v>136.04889600000004</v>
      </c>
      <c r="K10" s="2">
        <f t="shared" si="1"/>
        <v>141.15816100000004</v>
      </c>
      <c r="L10" s="2">
        <f t="shared" si="1"/>
        <v>146.41000000000005</v>
      </c>
      <c r="M10" s="2">
        <f t="shared" si="1"/>
        <v>151.80704100000005</v>
      </c>
      <c r="N10" s="2">
        <f t="shared" si="1"/>
        <v>157.35193600000002</v>
      </c>
    </row>
    <row r="11" spans="1:14">
      <c r="A11">
        <v>5</v>
      </c>
      <c r="C11" s="2">
        <f t="shared" si="2"/>
        <v>105.10100500999999</v>
      </c>
      <c r="D11" s="2">
        <f t="shared" si="1"/>
        <v>110.40808032</v>
      </c>
      <c r="E11" s="2">
        <f t="shared" si="1"/>
        <v>115.92740742999999</v>
      </c>
      <c r="F11" s="2">
        <f t="shared" si="1"/>
        <v>121.66529024000003</v>
      </c>
      <c r="G11" s="45">
        <f t="shared" si="1"/>
        <v>127.62815625000002</v>
      </c>
      <c r="H11" s="45">
        <f t="shared" si="1"/>
        <v>133.82255776000005</v>
      </c>
      <c r="I11" s="2">
        <f t="shared" si="1"/>
        <v>140.25517307000001</v>
      </c>
      <c r="J11" s="2">
        <f t="shared" si="1"/>
        <v>146.93280768000002</v>
      </c>
      <c r="K11" s="2">
        <f t="shared" si="1"/>
        <v>153.86239549000004</v>
      </c>
      <c r="L11" s="2">
        <f t="shared" si="1"/>
        <v>161.05100000000004</v>
      </c>
      <c r="M11" s="2">
        <f t="shared" si="1"/>
        <v>168.50581551000005</v>
      </c>
      <c r="N11" s="2">
        <f t="shared" si="1"/>
        <v>176.23416832000004</v>
      </c>
    </row>
    <row r="12" spans="1:14">
      <c r="A12">
        <v>6</v>
      </c>
      <c r="C12" s="2">
        <f t="shared" si="2"/>
        <v>106.15201506010001</v>
      </c>
      <c r="D12" s="2">
        <f t="shared" si="1"/>
        <v>112.61624192640001</v>
      </c>
      <c r="E12" s="2">
        <f t="shared" si="1"/>
        <v>119.40522965289999</v>
      </c>
      <c r="F12" s="2">
        <f t="shared" si="1"/>
        <v>126.53190184960003</v>
      </c>
      <c r="G12" s="2">
        <f t="shared" si="1"/>
        <v>134.0095640625</v>
      </c>
      <c r="H12" s="2">
        <f t="shared" si="1"/>
        <v>141.85191122560005</v>
      </c>
      <c r="I12" s="2">
        <f t="shared" si="1"/>
        <v>150.07303518489999</v>
      </c>
      <c r="J12" s="2">
        <f t="shared" si="1"/>
        <v>158.68743229440005</v>
      </c>
      <c r="K12" s="2">
        <f t="shared" si="1"/>
        <v>167.71001108410007</v>
      </c>
      <c r="L12" s="2">
        <f t="shared" si="1"/>
        <v>177.15610000000009</v>
      </c>
      <c r="M12" s="2">
        <f t="shared" si="1"/>
        <v>187.04145521610008</v>
      </c>
      <c r="N12" s="2">
        <f t="shared" si="1"/>
        <v>197.38226851840008</v>
      </c>
    </row>
    <row r="13" spans="1:14">
      <c r="A13">
        <v>7</v>
      </c>
      <c r="C13" s="2">
        <f t="shared" si="2"/>
        <v>107.21353521070098</v>
      </c>
      <c r="D13" s="2">
        <f t="shared" si="1"/>
        <v>114.86856676492798</v>
      </c>
      <c r="E13" s="2">
        <f t="shared" si="1"/>
        <v>122.987386542487</v>
      </c>
      <c r="F13" s="2">
        <f t="shared" si="1"/>
        <v>131.59317792358402</v>
      </c>
      <c r="G13" s="2">
        <f t="shared" si="1"/>
        <v>140.71004226562502</v>
      </c>
      <c r="H13" s="2">
        <f t="shared" si="1"/>
        <v>150.36302589913609</v>
      </c>
      <c r="I13" s="2">
        <f t="shared" si="1"/>
        <v>160.57814764784302</v>
      </c>
      <c r="J13" s="2">
        <f t="shared" si="1"/>
        <v>171.38242687795207</v>
      </c>
      <c r="K13" s="2">
        <f t="shared" si="1"/>
        <v>182.80391208166907</v>
      </c>
      <c r="L13" s="2">
        <f t="shared" si="1"/>
        <v>194.87171000000012</v>
      </c>
      <c r="M13" s="2">
        <f t="shared" si="1"/>
        <v>207.61601528987109</v>
      </c>
      <c r="N13" s="2">
        <f t="shared" si="1"/>
        <v>221.0681407406081</v>
      </c>
    </row>
    <row r="14" spans="1:14">
      <c r="A14">
        <v>8</v>
      </c>
      <c r="C14" s="2">
        <f t="shared" si="2"/>
        <v>108.28567056280802</v>
      </c>
      <c r="D14" s="2">
        <f t="shared" si="1"/>
        <v>117.16593810022655</v>
      </c>
      <c r="E14" s="2">
        <f t="shared" si="1"/>
        <v>126.67700813876159</v>
      </c>
      <c r="F14" s="2">
        <f t="shared" si="1"/>
        <v>136.85690504052741</v>
      </c>
      <c r="G14" s="2">
        <f t="shared" si="1"/>
        <v>147.74554437890626</v>
      </c>
      <c r="H14" s="2">
        <f t="shared" si="1"/>
        <v>159.38480745308422</v>
      </c>
      <c r="I14" s="2">
        <f t="shared" si="1"/>
        <v>171.81861798319201</v>
      </c>
      <c r="J14" s="2">
        <f t="shared" si="1"/>
        <v>185.09302102818822</v>
      </c>
      <c r="K14" s="2">
        <f t="shared" si="1"/>
        <v>199.25626416901929</v>
      </c>
      <c r="L14" s="2">
        <f t="shared" si="1"/>
        <v>214.35888100000011</v>
      </c>
      <c r="M14" s="2">
        <f t="shared" si="1"/>
        <v>230.45377697175695</v>
      </c>
      <c r="N14" s="2">
        <f t="shared" si="1"/>
        <v>247.59631762948109</v>
      </c>
    </row>
    <row r="15" spans="1:14">
      <c r="A15">
        <v>9</v>
      </c>
      <c r="C15" s="2">
        <f t="shared" si="2"/>
        <v>109.36852726843611</v>
      </c>
      <c r="D15" s="2">
        <f t="shared" si="1"/>
        <v>119.50925686223108</v>
      </c>
      <c r="E15" s="2">
        <f t="shared" si="1"/>
        <v>130.47731838292444</v>
      </c>
      <c r="F15" s="2">
        <f t="shared" si="1"/>
        <v>142.33118124214852</v>
      </c>
      <c r="G15" s="2">
        <f t="shared" si="1"/>
        <v>155.13282159785157</v>
      </c>
      <c r="H15" s="2">
        <f t="shared" si="1"/>
        <v>168.94789590026929</v>
      </c>
      <c r="I15" s="2">
        <f t="shared" si="1"/>
        <v>183.84592124201549</v>
      </c>
      <c r="J15" s="2">
        <f t="shared" si="1"/>
        <v>199.90046271044329</v>
      </c>
      <c r="K15" s="2">
        <f t="shared" si="1"/>
        <v>217.18932794423105</v>
      </c>
      <c r="L15" s="2">
        <f t="shared" si="1"/>
        <v>235.79476910000014</v>
      </c>
      <c r="M15" s="2">
        <f t="shared" si="1"/>
        <v>255.80369243865024</v>
      </c>
      <c r="N15" s="2">
        <f t="shared" si="1"/>
        <v>277.3078757450188</v>
      </c>
    </row>
    <row r="16" spans="1:14">
      <c r="A16">
        <v>10</v>
      </c>
      <c r="C16" s="2">
        <f t="shared" si="2"/>
        <v>110.46221254112048</v>
      </c>
      <c r="D16" s="2">
        <f t="shared" si="1"/>
        <v>121.89944199947571</v>
      </c>
      <c r="E16" s="2">
        <f t="shared" si="1"/>
        <v>134.39163793441219</v>
      </c>
      <c r="F16" s="2">
        <f t="shared" si="1"/>
        <v>148.02442849183447</v>
      </c>
      <c r="G16" s="2">
        <f t="shared" si="1"/>
        <v>162.88946267774415</v>
      </c>
      <c r="H16" s="2">
        <f t="shared" si="1"/>
        <v>179.08476965428545</v>
      </c>
      <c r="I16" s="2">
        <f t="shared" si="1"/>
        <v>196.71513572895657</v>
      </c>
      <c r="J16" s="45">
        <f t="shared" si="1"/>
        <v>215.89249972727879</v>
      </c>
      <c r="K16" s="2">
        <f t="shared" si="1"/>
        <v>236.73636745921186</v>
      </c>
      <c r="L16" s="2">
        <f t="shared" si="1"/>
        <v>259.37424601000021</v>
      </c>
      <c r="M16" s="2">
        <f t="shared" si="1"/>
        <v>283.94209860690182</v>
      </c>
      <c r="N16" s="2">
        <f t="shared" si="1"/>
        <v>310.58482083442112</v>
      </c>
    </row>
    <row r="17" spans="1:14">
      <c r="A17">
        <v>11</v>
      </c>
      <c r="C17" s="2">
        <f t="shared" si="2"/>
        <v>111.56683466653166</v>
      </c>
      <c r="D17" s="2">
        <f t="shared" si="1"/>
        <v>124.3374308394652</v>
      </c>
      <c r="E17" s="2">
        <f t="shared" si="1"/>
        <v>138.42338707244454</v>
      </c>
      <c r="F17" s="2">
        <f t="shared" si="1"/>
        <v>153.94540563150784</v>
      </c>
      <c r="G17" s="2">
        <f t="shared" si="1"/>
        <v>171.03393581163138</v>
      </c>
      <c r="H17" s="2">
        <f t="shared" si="1"/>
        <v>189.82985583354261</v>
      </c>
      <c r="I17" s="2">
        <f t="shared" si="1"/>
        <v>210.48519522998356</v>
      </c>
      <c r="J17" s="2">
        <f t="shared" si="1"/>
        <v>233.16389970546106</v>
      </c>
      <c r="K17" s="2">
        <f t="shared" si="1"/>
        <v>258.04264053054095</v>
      </c>
      <c r="L17" s="2">
        <f t="shared" si="1"/>
        <v>285.31167061100024</v>
      </c>
      <c r="M17" s="2">
        <f t="shared" si="1"/>
        <v>315.17572945366101</v>
      </c>
      <c r="N17" s="2">
        <f t="shared" si="1"/>
        <v>347.85499933455174</v>
      </c>
    </row>
    <row r="18" spans="1:14">
      <c r="A18">
        <v>12</v>
      </c>
      <c r="C18" s="2">
        <f t="shared" si="2"/>
        <v>112.68250301319698</v>
      </c>
      <c r="D18" s="2">
        <f t="shared" si="1"/>
        <v>126.82417945625453</v>
      </c>
      <c r="E18" s="2">
        <f t="shared" si="1"/>
        <v>142.57608868461787</v>
      </c>
      <c r="F18" s="2">
        <f t="shared" si="1"/>
        <v>160.10322185676819</v>
      </c>
      <c r="G18" s="2">
        <f t="shared" si="1"/>
        <v>179.58563260221291</v>
      </c>
      <c r="H18" s="2">
        <f t="shared" si="1"/>
        <v>201.2196471835552</v>
      </c>
      <c r="I18" s="2">
        <f t="shared" si="1"/>
        <v>225.21915889608235</v>
      </c>
      <c r="J18" s="2">
        <f t="shared" si="1"/>
        <v>251.81701168189798</v>
      </c>
      <c r="K18" s="2">
        <f t="shared" si="1"/>
        <v>281.26647817828962</v>
      </c>
      <c r="L18" s="2">
        <f t="shared" si="1"/>
        <v>313.84283767210025</v>
      </c>
      <c r="M18" s="2">
        <f t="shared" si="1"/>
        <v>349.84505969356377</v>
      </c>
      <c r="N18" s="2">
        <f t="shared" si="1"/>
        <v>389.59759925469785</v>
      </c>
    </row>
    <row r="19" spans="1:14">
      <c r="A19">
        <v>13</v>
      </c>
      <c r="C19" s="2">
        <f t="shared" si="2"/>
        <v>113.80932804332895</v>
      </c>
      <c r="D19" s="2">
        <f t="shared" si="1"/>
        <v>129.3606630453796</v>
      </c>
      <c r="E19" s="2">
        <f t="shared" si="1"/>
        <v>146.8533713451564</v>
      </c>
      <c r="F19" s="2">
        <f t="shared" si="1"/>
        <v>166.50735073103891</v>
      </c>
      <c r="G19" s="2">
        <f t="shared" si="1"/>
        <v>188.56491423232359</v>
      </c>
      <c r="H19" s="2">
        <f t="shared" si="1"/>
        <v>213.2928260145685</v>
      </c>
      <c r="I19" s="2">
        <f t="shared" si="1"/>
        <v>240.98450001880815</v>
      </c>
      <c r="J19" s="2">
        <f t="shared" si="1"/>
        <v>271.96237261644984</v>
      </c>
      <c r="K19" s="2">
        <f t="shared" si="1"/>
        <v>306.58046121433574</v>
      </c>
      <c r="L19" s="2">
        <f t="shared" si="1"/>
        <v>345.22712143931028</v>
      </c>
      <c r="M19" s="2">
        <f t="shared" si="1"/>
        <v>388.32801625985576</v>
      </c>
      <c r="N19" s="2">
        <f t="shared" si="1"/>
        <v>436.34931116526172</v>
      </c>
    </row>
    <row r="20" spans="1:14">
      <c r="A20">
        <v>14</v>
      </c>
      <c r="C20" s="2">
        <f t="shared" si="2"/>
        <v>114.94742132376226</v>
      </c>
      <c r="D20" s="2">
        <f t="shared" si="1"/>
        <v>131.94787630628721</v>
      </c>
      <c r="E20" s="2">
        <f t="shared" si="1"/>
        <v>151.25897248551109</v>
      </c>
      <c r="F20" s="2">
        <f t="shared" si="1"/>
        <v>173.16764476028047</v>
      </c>
      <c r="G20" s="2">
        <f t="shared" si="1"/>
        <v>197.99315994393973</v>
      </c>
      <c r="H20" s="2">
        <f t="shared" si="1"/>
        <v>226.09039557544261</v>
      </c>
      <c r="I20" s="2">
        <f t="shared" si="1"/>
        <v>257.85341502012471</v>
      </c>
      <c r="J20" s="2">
        <f t="shared" si="1"/>
        <v>293.71936242576584</v>
      </c>
      <c r="K20" s="2">
        <f t="shared" si="1"/>
        <v>334.17270272362595</v>
      </c>
      <c r="L20" s="2">
        <f t="shared" si="1"/>
        <v>379.74983358324141</v>
      </c>
      <c r="M20" s="2">
        <f t="shared" si="1"/>
        <v>431.04409804843993</v>
      </c>
      <c r="N20" s="2">
        <f t="shared" si="1"/>
        <v>488.71122850509312</v>
      </c>
    </row>
    <row r="21" spans="1:14">
      <c r="A21">
        <v>15</v>
      </c>
      <c r="C21" s="2">
        <f t="shared" si="2"/>
        <v>116.09689553699984</v>
      </c>
      <c r="D21" s="2">
        <f t="shared" si="1"/>
        <v>134.58683383241294</v>
      </c>
      <c r="E21" s="2">
        <f t="shared" si="1"/>
        <v>155.79674166007644</v>
      </c>
      <c r="F21" s="2">
        <f t="shared" si="1"/>
        <v>180.09435055069167</v>
      </c>
      <c r="G21" s="2">
        <f t="shared" si="1"/>
        <v>207.8928179411368</v>
      </c>
      <c r="H21" s="2">
        <f t="shared" si="1"/>
        <v>239.65581930996925</v>
      </c>
      <c r="I21" s="2">
        <f t="shared" si="1"/>
        <v>275.90315407153344</v>
      </c>
      <c r="J21" s="2">
        <f t="shared" si="1"/>
        <v>317.21691141982717</v>
      </c>
      <c r="K21" s="2">
        <f t="shared" si="1"/>
        <v>364.24824596875231</v>
      </c>
      <c r="L21" s="2">
        <f t="shared" si="1"/>
        <v>417.72481694156556</v>
      </c>
      <c r="M21" s="2">
        <f t="shared" si="1"/>
        <v>478.45894883376826</v>
      </c>
      <c r="N21" s="2">
        <f t="shared" si="1"/>
        <v>547.35657592570431</v>
      </c>
    </row>
    <row r="22" spans="1:14">
      <c r="A22">
        <v>16</v>
      </c>
      <c r="C22" s="2">
        <f t="shared" si="2"/>
        <v>117.25786449236988</v>
      </c>
      <c r="D22" s="2">
        <f t="shared" si="1"/>
        <v>137.27857050906121</v>
      </c>
      <c r="E22" s="2">
        <f t="shared" si="1"/>
        <v>160.4706439098787</v>
      </c>
      <c r="F22" s="2">
        <f t="shared" si="1"/>
        <v>187.29812457271936</v>
      </c>
      <c r="G22" s="2">
        <f t="shared" si="1"/>
        <v>218.2874588381936</v>
      </c>
      <c r="H22" s="2">
        <f t="shared" si="1"/>
        <v>254.03516846856732</v>
      </c>
      <c r="I22" s="2">
        <f t="shared" si="1"/>
        <v>295.21637485654077</v>
      </c>
      <c r="J22" s="2">
        <f t="shared" si="1"/>
        <v>342.59426433341332</v>
      </c>
      <c r="K22" s="2">
        <f t="shared" si="1"/>
        <v>397.03058810594001</v>
      </c>
      <c r="L22" s="2">
        <f t="shared" si="1"/>
        <v>459.49729863572213</v>
      </c>
      <c r="M22" s="2">
        <f t="shared" si="1"/>
        <v>531.08943320548292</v>
      </c>
      <c r="N22" s="2">
        <f t="shared" si="1"/>
        <v>613.03936503678892</v>
      </c>
    </row>
    <row r="23" spans="1:14">
      <c r="A23">
        <v>17</v>
      </c>
      <c r="C23" s="2">
        <f t="shared" si="2"/>
        <v>118.43044313729358</v>
      </c>
      <c r="D23" s="2">
        <f t="shared" si="2"/>
        <v>140.02414191924245</v>
      </c>
      <c r="E23" s="2">
        <f t="shared" si="2"/>
        <v>165.28476322717506</v>
      </c>
      <c r="F23" s="2">
        <f t="shared" si="2"/>
        <v>194.79004955562814</v>
      </c>
      <c r="G23" s="2">
        <f t="shared" si="2"/>
        <v>229.2018317801033</v>
      </c>
      <c r="H23" s="2">
        <f t="shared" si="2"/>
        <v>269.2772785766814</v>
      </c>
      <c r="I23" s="2">
        <f t="shared" si="2"/>
        <v>315.8815210964986</v>
      </c>
      <c r="J23" s="2">
        <f t="shared" si="2"/>
        <v>370.00180548008638</v>
      </c>
      <c r="K23" s="2">
        <f t="shared" si="2"/>
        <v>432.76334103547464</v>
      </c>
      <c r="L23" s="2">
        <f t="shared" si="2"/>
        <v>505.44702849929433</v>
      </c>
      <c r="M23" s="2">
        <f t="shared" si="2"/>
        <v>589.5092708580861</v>
      </c>
      <c r="N23" s="2">
        <f t="shared" si="2"/>
        <v>686.60408884120363</v>
      </c>
    </row>
    <row r="24" spans="1:14">
      <c r="A24">
        <v>18</v>
      </c>
      <c r="C24" s="2">
        <f t="shared" ref="C24:N26" si="3">C$6*(1+C$4)^$A24</f>
        <v>119.61474756866653</v>
      </c>
      <c r="D24" s="2">
        <f t="shared" si="3"/>
        <v>142.82462475762728</v>
      </c>
      <c r="E24" s="2">
        <f t="shared" si="3"/>
        <v>170.24330612399032</v>
      </c>
      <c r="F24" s="2">
        <f t="shared" si="3"/>
        <v>202.5816515378533</v>
      </c>
      <c r="G24" s="2">
        <f t="shared" si="3"/>
        <v>240.66192336910848</v>
      </c>
      <c r="H24" s="2">
        <f t="shared" si="3"/>
        <v>285.43391529128229</v>
      </c>
      <c r="I24" s="2">
        <f t="shared" si="3"/>
        <v>337.99322757325353</v>
      </c>
      <c r="J24" s="2">
        <f t="shared" si="3"/>
        <v>399.60194991849335</v>
      </c>
      <c r="K24" s="2">
        <f t="shared" si="3"/>
        <v>471.71204172866743</v>
      </c>
      <c r="L24" s="2">
        <f t="shared" si="3"/>
        <v>555.99173134922376</v>
      </c>
      <c r="M24" s="2">
        <f t="shared" si="3"/>
        <v>654.35529065247556</v>
      </c>
      <c r="N24" s="2">
        <f t="shared" si="3"/>
        <v>768.99657950214817</v>
      </c>
    </row>
    <row r="25" spans="1:14">
      <c r="A25">
        <v>19</v>
      </c>
      <c r="C25" s="2">
        <f t="shared" si="3"/>
        <v>120.81089504435316</v>
      </c>
      <c r="D25" s="2">
        <f t="shared" si="3"/>
        <v>145.68111725277981</v>
      </c>
      <c r="E25" s="2">
        <f t="shared" si="3"/>
        <v>175.35060530771003</v>
      </c>
      <c r="F25" s="2">
        <f t="shared" si="3"/>
        <v>210.68491759936742</v>
      </c>
      <c r="G25" s="2">
        <f t="shared" si="3"/>
        <v>252.69501953756389</v>
      </c>
      <c r="H25" s="2">
        <f t="shared" si="3"/>
        <v>302.55995020875923</v>
      </c>
      <c r="I25" s="2">
        <f t="shared" si="3"/>
        <v>361.65275350338129</v>
      </c>
      <c r="J25" s="2">
        <f t="shared" si="3"/>
        <v>431.57010591197286</v>
      </c>
      <c r="K25" s="2">
        <f t="shared" si="3"/>
        <v>514.16612548424746</v>
      </c>
      <c r="L25" s="2">
        <f t="shared" si="3"/>
        <v>611.59090448414634</v>
      </c>
      <c r="M25" s="2">
        <f t="shared" si="3"/>
        <v>726.33437262424798</v>
      </c>
      <c r="N25" s="2">
        <f t="shared" si="3"/>
        <v>861.27616904240597</v>
      </c>
    </row>
    <row r="26" spans="1:14">
      <c r="A26">
        <v>20</v>
      </c>
      <c r="C26" s="2">
        <f t="shared" si="3"/>
        <v>122.01900399479671</v>
      </c>
      <c r="D26" s="2">
        <f t="shared" si="3"/>
        <v>148.59473959783543</v>
      </c>
      <c r="E26" s="2">
        <f t="shared" si="3"/>
        <v>180.61112346694134</v>
      </c>
      <c r="F26" s="2">
        <f t="shared" si="3"/>
        <v>219.11231430334212</v>
      </c>
      <c r="G26" s="2">
        <f t="shared" si="3"/>
        <v>265.32977051444209</v>
      </c>
      <c r="H26" s="2">
        <f t="shared" si="3"/>
        <v>320.71354722128478</v>
      </c>
      <c r="I26" s="2">
        <f t="shared" si="3"/>
        <v>386.96844624861797</v>
      </c>
      <c r="J26" s="2">
        <f t="shared" si="3"/>
        <v>466.09571438493066</v>
      </c>
      <c r="K26" s="2">
        <f t="shared" si="3"/>
        <v>560.44107677782972</v>
      </c>
      <c r="L26" s="2">
        <f t="shared" si="3"/>
        <v>672.74999493256087</v>
      </c>
      <c r="M26" s="2">
        <f t="shared" si="3"/>
        <v>806.23115361291525</v>
      </c>
      <c r="N26" s="2">
        <f t="shared" si="3"/>
        <v>964.62930932749464</v>
      </c>
    </row>
  </sheetData>
  <phoneticPr fontId="2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2:N26"/>
  <sheetViews>
    <sheetView topLeftCell="A4" workbookViewId="0">
      <selection activeCell="L6" sqref="L6"/>
    </sheetView>
  </sheetViews>
  <sheetFormatPr defaultColWidth="12" defaultRowHeight="12.75"/>
  <sheetData>
    <row r="2" spans="1:14">
      <c r="B2" s="4" t="s">
        <v>45</v>
      </c>
    </row>
    <row r="4" spans="1:14">
      <c r="B4" t="s">
        <v>44</v>
      </c>
      <c r="C4" s="1">
        <v>0.01</v>
      </c>
      <c r="D4" s="1">
        <v>0.02</v>
      </c>
      <c r="E4" s="1">
        <v>0.03</v>
      </c>
      <c r="F4" s="1">
        <v>0.04</v>
      </c>
      <c r="G4" s="1">
        <v>0.05</v>
      </c>
      <c r="H4" s="1">
        <v>0.06</v>
      </c>
      <c r="I4" s="1">
        <v>7.0000000000000007E-2</v>
      </c>
      <c r="J4" s="1">
        <v>0.08</v>
      </c>
      <c r="K4" s="1">
        <v>0.09</v>
      </c>
      <c r="L4" s="1">
        <v>0.1</v>
      </c>
      <c r="M4" s="1">
        <v>0.11</v>
      </c>
      <c r="N4" s="1">
        <v>0.12</v>
      </c>
    </row>
    <row r="5" spans="1:14">
      <c r="A5" t="s">
        <v>43</v>
      </c>
    </row>
    <row r="6" spans="1:14">
      <c r="A6">
        <v>0</v>
      </c>
      <c r="C6" s="7">
        <v>100</v>
      </c>
      <c r="D6" s="2">
        <f>C6</f>
        <v>100</v>
      </c>
      <c r="E6" s="2">
        <f t="shared" ref="E6:N6" si="0">D6</f>
        <v>100</v>
      </c>
      <c r="F6" s="2">
        <f t="shared" si="0"/>
        <v>100</v>
      </c>
      <c r="G6" s="2">
        <f t="shared" si="0"/>
        <v>100</v>
      </c>
      <c r="H6" s="2">
        <f t="shared" si="0"/>
        <v>100</v>
      </c>
      <c r="I6" s="2">
        <f t="shared" si="0"/>
        <v>100</v>
      </c>
      <c r="J6" s="2">
        <f t="shared" si="0"/>
        <v>100</v>
      </c>
      <c r="K6" s="2">
        <f t="shared" si="0"/>
        <v>100</v>
      </c>
      <c r="L6" s="45">
        <v>30</v>
      </c>
      <c r="M6" s="2">
        <f t="shared" si="0"/>
        <v>30</v>
      </c>
      <c r="N6" s="2">
        <f t="shared" si="0"/>
        <v>30</v>
      </c>
    </row>
    <row r="7" spans="1:14">
      <c r="A7">
        <v>1</v>
      </c>
      <c r="C7" s="2">
        <f>C$6/(1+C$4)^$A7</f>
        <v>99.009900990099013</v>
      </c>
      <c r="D7" s="2">
        <f t="shared" ref="D7:N22" si="1">D$6/(1+D$4)^$A7</f>
        <v>98.039215686274503</v>
      </c>
      <c r="E7" s="2">
        <f t="shared" si="1"/>
        <v>97.087378640776691</v>
      </c>
      <c r="F7" s="2">
        <f t="shared" si="1"/>
        <v>96.153846153846146</v>
      </c>
      <c r="G7" s="2">
        <f t="shared" si="1"/>
        <v>95.238095238095241</v>
      </c>
      <c r="H7" s="2">
        <f t="shared" si="1"/>
        <v>94.339622641509436</v>
      </c>
      <c r="I7" s="2">
        <f t="shared" si="1"/>
        <v>93.457943925233636</v>
      </c>
      <c r="J7" s="2">
        <f t="shared" si="1"/>
        <v>92.592592592592581</v>
      </c>
      <c r="K7" s="2">
        <f t="shared" si="1"/>
        <v>91.743119266055032</v>
      </c>
      <c r="L7" s="2">
        <f t="shared" si="1"/>
        <v>27.27272727272727</v>
      </c>
      <c r="M7" s="2">
        <f t="shared" si="1"/>
        <v>27.027027027027025</v>
      </c>
      <c r="N7" s="2">
        <f t="shared" si="1"/>
        <v>26.785714285714285</v>
      </c>
    </row>
    <row r="8" spans="1:14">
      <c r="A8">
        <v>2</v>
      </c>
      <c r="C8" s="2">
        <f t="shared" ref="C8:N23" si="2">C$6/(1+C$4)^$A8</f>
        <v>98.029604940692082</v>
      </c>
      <c r="D8" s="2">
        <f t="shared" si="1"/>
        <v>96.116878123798543</v>
      </c>
      <c r="E8" s="2">
        <f t="shared" si="1"/>
        <v>94.259590913375433</v>
      </c>
      <c r="F8" s="2">
        <f t="shared" si="1"/>
        <v>92.455621301775139</v>
      </c>
      <c r="G8" s="2">
        <f t="shared" si="1"/>
        <v>90.702947845804985</v>
      </c>
      <c r="H8" s="2">
        <f t="shared" si="1"/>
        <v>88.999644001423988</v>
      </c>
      <c r="I8" s="2">
        <f t="shared" si="1"/>
        <v>87.343872827321164</v>
      </c>
      <c r="J8" s="2">
        <f t="shared" si="1"/>
        <v>85.733882030178322</v>
      </c>
      <c r="K8" s="2">
        <f t="shared" si="1"/>
        <v>84.167999326655988</v>
      </c>
      <c r="L8" s="2">
        <f t="shared" si="1"/>
        <v>24.793388429752063</v>
      </c>
      <c r="M8" s="2">
        <f t="shared" si="1"/>
        <v>24.348672997321643</v>
      </c>
      <c r="N8" s="2">
        <f t="shared" si="1"/>
        <v>23.91581632653061</v>
      </c>
    </row>
    <row r="9" spans="1:14">
      <c r="A9">
        <v>3</v>
      </c>
      <c r="C9" s="2">
        <f t="shared" si="2"/>
        <v>97.059014792764458</v>
      </c>
      <c r="D9" s="2">
        <f t="shared" si="1"/>
        <v>94.232233454704456</v>
      </c>
      <c r="E9" s="2">
        <f t="shared" si="1"/>
        <v>91.514165935315958</v>
      </c>
      <c r="F9" s="2">
        <f t="shared" si="1"/>
        <v>88.899635867091476</v>
      </c>
      <c r="G9" s="2">
        <f t="shared" si="1"/>
        <v>86.383759853147595</v>
      </c>
      <c r="H9" s="2">
        <f t="shared" si="1"/>
        <v>83.961928303230167</v>
      </c>
      <c r="I9" s="2">
        <f t="shared" si="1"/>
        <v>81.629787689085191</v>
      </c>
      <c r="J9" s="2">
        <f t="shared" si="1"/>
        <v>79.383224102016953</v>
      </c>
      <c r="K9" s="2">
        <f t="shared" si="1"/>
        <v>77.21834800610641</v>
      </c>
      <c r="L9" s="2">
        <f t="shared" si="1"/>
        <v>22.539444027047328</v>
      </c>
      <c r="M9" s="2">
        <f t="shared" si="1"/>
        <v>21.935741439028504</v>
      </c>
      <c r="N9" s="2">
        <f t="shared" si="1"/>
        <v>21.353407434402325</v>
      </c>
    </row>
    <row r="10" spans="1:14">
      <c r="A10">
        <v>4</v>
      </c>
      <c r="C10" s="2">
        <f t="shared" si="2"/>
        <v>96.098034448281624</v>
      </c>
      <c r="D10" s="2">
        <f t="shared" si="1"/>
        <v>92.384542602651422</v>
      </c>
      <c r="E10" s="2">
        <f t="shared" si="1"/>
        <v>88.848704791568892</v>
      </c>
      <c r="F10" s="2">
        <f t="shared" si="1"/>
        <v>85.480419102972576</v>
      </c>
      <c r="G10" s="2">
        <f t="shared" si="1"/>
        <v>82.2702474791882</v>
      </c>
      <c r="H10" s="2">
        <f t="shared" si="1"/>
        <v>79.209366323802044</v>
      </c>
      <c r="I10" s="2">
        <f t="shared" si="1"/>
        <v>76.289521204752518</v>
      </c>
      <c r="J10" s="2">
        <f t="shared" si="1"/>
        <v>73.50298527964533</v>
      </c>
      <c r="K10" s="2">
        <f t="shared" si="1"/>
        <v>70.842521106519641</v>
      </c>
      <c r="L10" s="2">
        <f t="shared" si="1"/>
        <v>20.490403660952115</v>
      </c>
      <c r="M10" s="2">
        <f t="shared" si="1"/>
        <v>19.761929224350002</v>
      </c>
      <c r="N10" s="2">
        <f t="shared" si="1"/>
        <v>19.065542352144934</v>
      </c>
    </row>
    <row r="11" spans="1:14">
      <c r="A11">
        <v>5</v>
      </c>
      <c r="C11" s="45">
        <f t="shared" si="2"/>
        <v>95.146568760674882</v>
      </c>
      <c r="D11" s="2">
        <f t="shared" si="1"/>
        <v>90.573080982991584</v>
      </c>
      <c r="E11" s="2">
        <f t="shared" si="1"/>
        <v>86.260878438416412</v>
      </c>
      <c r="F11" s="2">
        <f t="shared" si="1"/>
        <v>82.19271067593516</v>
      </c>
      <c r="G11" s="45">
        <f t="shared" si="1"/>
        <v>78.352616646845888</v>
      </c>
      <c r="H11" s="2">
        <f t="shared" si="1"/>
        <v>74.72581728660569</v>
      </c>
      <c r="I11" s="2">
        <f t="shared" si="1"/>
        <v>71.298617948366839</v>
      </c>
      <c r="J11" s="2">
        <f t="shared" si="1"/>
        <v>68.058319703375304</v>
      </c>
      <c r="K11" s="2">
        <f t="shared" si="1"/>
        <v>64.993138629834533</v>
      </c>
      <c r="L11" s="2">
        <f t="shared" si="1"/>
        <v>18.62763969177465</v>
      </c>
      <c r="M11" s="2">
        <f t="shared" si="1"/>
        <v>17.803539841756759</v>
      </c>
      <c r="N11" s="2">
        <f t="shared" si="1"/>
        <v>17.022805671557975</v>
      </c>
    </row>
    <row r="12" spans="1:14">
      <c r="A12">
        <v>6</v>
      </c>
      <c r="C12" s="2">
        <f t="shared" si="2"/>
        <v>94.204523525420655</v>
      </c>
      <c r="D12" s="2">
        <f t="shared" si="1"/>
        <v>88.797138218619196</v>
      </c>
      <c r="E12" s="2">
        <f t="shared" si="1"/>
        <v>83.748425668365442</v>
      </c>
      <c r="F12" s="2">
        <f t="shared" si="1"/>
        <v>79.031452573014576</v>
      </c>
      <c r="G12" s="2">
        <f t="shared" si="1"/>
        <v>74.621539663662773</v>
      </c>
      <c r="H12" s="2">
        <f t="shared" si="1"/>
        <v>70.496054043967632</v>
      </c>
      <c r="I12" s="2">
        <f t="shared" si="1"/>
        <v>66.634222381651256</v>
      </c>
      <c r="J12" s="2">
        <f t="shared" si="1"/>
        <v>63.016962688310457</v>
      </c>
      <c r="K12" s="2">
        <f t="shared" si="1"/>
        <v>59.626732687921582</v>
      </c>
      <c r="L12" s="2">
        <f t="shared" si="1"/>
        <v>16.934217901613316</v>
      </c>
      <c r="M12" s="2">
        <f t="shared" si="1"/>
        <v>16.039225082663744</v>
      </c>
      <c r="N12" s="2">
        <f t="shared" si="1"/>
        <v>15.198933635319619</v>
      </c>
    </row>
    <row r="13" spans="1:14">
      <c r="A13">
        <v>7</v>
      </c>
      <c r="C13" s="2">
        <f t="shared" si="2"/>
        <v>93.271805470713545</v>
      </c>
      <c r="D13" s="2">
        <f t="shared" si="1"/>
        <v>87.056017861391396</v>
      </c>
      <c r="E13" s="2">
        <f t="shared" si="1"/>
        <v>81.30915113433538</v>
      </c>
      <c r="F13" s="2">
        <f t="shared" si="1"/>
        <v>75.991781320206329</v>
      </c>
      <c r="G13" s="2">
        <f t="shared" si="1"/>
        <v>71.068133013012144</v>
      </c>
      <c r="H13" s="2">
        <f t="shared" si="1"/>
        <v>66.505711362233598</v>
      </c>
      <c r="I13" s="2">
        <f t="shared" si="1"/>
        <v>62.274974188459112</v>
      </c>
      <c r="J13" s="2">
        <f t="shared" si="1"/>
        <v>58.349039526213382</v>
      </c>
      <c r="K13" s="2">
        <f t="shared" si="1"/>
        <v>54.703424484331727</v>
      </c>
      <c r="L13" s="2">
        <f t="shared" si="1"/>
        <v>15.394743546921193</v>
      </c>
      <c r="M13" s="2">
        <f t="shared" si="1"/>
        <v>14.449752326724095</v>
      </c>
      <c r="N13" s="2">
        <f t="shared" si="1"/>
        <v>13.570476460106804</v>
      </c>
    </row>
    <row r="14" spans="1:14">
      <c r="A14">
        <v>8</v>
      </c>
      <c r="C14" s="2">
        <f t="shared" si="2"/>
        <v>92.348322248231213</v>
      </c>
      <c r="D14" s="2">
        <f t="shared" si="1"/>
        <v>85.349037119011157</v>
      </c>
      <c r="E14" s="2">
        <f t="shared" si="1"/>
        <v>78.940923431393571</v>
      </c>
      <c r="F14" s="2">
        <f t="shared" si="1"/>
        <v>73.069020500198377</v>
      </c>
      <c r="G14" s="2">
        <f t="shared" si="1"/>
        <v>67.683936202868722</v>
      </c>
      <c r="H14" s="2">
        <f t="shared" si="1"/>
        <v>62.741237134182647</v>
      </c>
      <c r="I14" s="2">
        <f t="shared" si="1"/>
        <v>58.200910456503841</v>
      </c>
      <c r="J14" s="2">
        <f t="shared" si="1"/>
        <v>54.026888450197575</v>
      </c>
      <c r="K14" s="2">
        <f t="shared" si="1"/>
        <v>50.186627967276813</v>
      </c>
      <c r="L14" s="2">
        <f t="shared" si="1"/>
        <v>13.995221406291995</v>
      </c>
      <c r="M14" s="2">
        <f t="shared" si="1"/>
        <v>13.017794888940623</v>
      </c>
      <c r="N14" s="2">
        <f t="shared" si="1"/>
        <v>12.116496839381073</v>
      </c>
    </row>
    <row r="15" spans="1:14">
      <c r="A15">
        <v>9</v>
      </c>
      <c r="C15" s="2">
        <f t="shared" si="2"/>
        <v>91.433982423991296</v>
      </c>
      <c r="D15" s="2">
        <f t="shared" si="1"/>
        <v>83.67552658726585</v>
      </c>
      <c r="E15" s="2">
        <f t="shared" si="1"/>
        <v>76.641673234362699</v>
      </c>
      <c r="F15" s="2">
        <f t="shared" si="1"/>
        <v>70.258673557883043</v>
      </c>
      <c r="G15" s="2">
        <f t="shared" si="1"/>
        <v>64.460891621779723</v>
      </c>
      <c r="H15" s="2">
        <f t="shared" si="1"/>
        <v>59.189846353002501</v>
      </c>
      <c r="I15" s="2">
        <f t="shared" si="1"/>
        <v>54.393374258414802</v>
      </c>
      <c r="J15" s="2">
        <f t="shared" si="1"/>
        <v>50.0248967131459</v>
      </c>
      <c r="K15" s="2">
        <f t="shared" si="1"/>
        <v>46.0427779516301</v>
      </c>
      <c r="L15" s="2">
        <f t="shared" si="1"/>
        <v>12.72292855117454</v>
      </c>
      <c r="M15" s="2">
        <f t="shared" si="1"/>
        <v>11.72774314318975</v>
      </c>
      <c r="N15" s="2">
        <f t="shared" si="1"/>
        <v>10.818300749447387</v>
      </c>
    </row>
    <row r="16" spans="1:14">
      <c r="A16">
        <v>10</v>
      </c>
      <c r="C16" s="2">
        <f t="shared" si="2"/>
        <v>90.528695469298313</v>
      </c>
      <c r="D16" s="2">
        <f t="shared" si="1"/>
        <v>82.034829987515536</v>
      </c>
      <c r="E16" s="2">
        <f t="shared" si="1"/>
        <v>74.409391489672515</v>
      </c>
      <c r="F16" s="2">
        <f t="shared" si="1"/>
        <v>67.556416882579853</v>
      </c>
      <c r="G16" s="2">
        <f t="shared" si="1"/>
        <v>61.391325354075931</v>
      </c>
      <c r="H16" s="2">
        <f t="shared" si="1"/>
        <v>55.839477691511789</v>
      </c>
      <c r="I16" s="2">
        <f t="shared" si="1"/>
        <v>50.834929213471781</v>
      </c>
      <c r="J16" s="2">
        <f t="shared" si="1"/>
        <v>46.319348808468426</v>
      </c>
      <c r="K16" s="2">
        <f t="shared" si="1"/>
        <v>42.241080689568889</v>
      </c>
      <c r="L16" s="2">
        <f t="shared" si="1"/>
        <v>11.566298682885945</v>
      </c>
      <c r="M16" s="2">
        <f t="shared" si="1"/>
        <v>10.565534363234008</v>
      </c>
      <c r="N16" s="2">
        <f t="shared" si="1"/>
        <v>9.659197097720881</v>
      </c>
    </row>
    <row r="17" spans="1:14">
      <c r="A17">
        <v>11</v>
      </c>
      <c r="C17" s="2">
        <f t="shared" si="2"/>
        <v>89.632371751780525</v>
      </c>
      <c r="D17" s="2">
        <f t="shared" si="1"/>
        <v>80.426303909328965</v>
      </c>
      <c r="E17" s="2">
        <f t="shared" si="1"/>
        <v>72.242127659876232</v>
      </c>
      <c r="F17" s="2">
        <f t="shared" si="1"/>
        <v>64.958093156326782</v>
      </c>
      <c r="G17" s="2">
        <f t="shared" si="1"/>
        <v>58.467928908643742</v>
      </c>
      <c r="H17" s="2">
        <f t="shared" si="1"/>
        <v>52.678752539162055</v>
      </c>
      <c r="I17" s="2">
        <f t="shared" si="1"/>
        <v>47.509279638758663</v>
      </c>
      <c r="J17" s="2">
        <f t="shared" si="1"/>
        <v>42.888285933767058</v>
      </c>
      <c r="K17" s="2">
        <f t="shared" si="1"/>
        <v>38.753285036301733</v>
      </c>
      <c r="L17" s="2">
        <f t="shared" si="1"/>
        <v>10.514816984441765</v>
      </c>
      <c r="M17" s="2">
        <f t="shared" si="1"/>
        <v>9.5184994263369429</v>
      </c>
      <c r="N17" s="2">
        <f t="shared" si="1"/>
        <v>8.6242831229650694</v>
      </c>
    </row>
    <row r="18" spans="1:14">
      <c r="A18">
        <v>12</v>
      </c>
      <c r="C18" s="2">
        <f t="shared" si="2"/>
        <v>88.744922526515367</v>
      </c>
      <c r="D18" s="2">
        <f t="shared" si="1"/>
        <v>78.849317558165637</v>
      </c>
      <c r="E18" s="2">
        <f t="shared" si="1"/>
        <v>70.137988019297325</v>
      </c>
      <c r="F18" s="2">
        <f t="shared" si="1"/>
        <v>62.459704958006512</v>
      </c>
      <c r="G18" s="2">
        <f t="shared" si="1"/>
        <v>55.683741817755951</v>
      </c>
      <c r="H18" s="2">
        <f t="shared" si="1"/>
        <v>49.696936357700046</v>
      </c>
      <c r="I18" s="2">
        <f t="shared" si="1"/>
        <v>44.401195924073527</v>
      </c>
      <c r="J18" s="2">
        <f t="shared" si="1"/>
        <v>39.711375864599127</v>
      </c>
      <c r="K18" s="2">
        <f t="shared" si="1"/>
        <v>35.553472510368564</v>
      </c>
      <c r="L18" s="2">
        <f t="shared" si="1"/>
        <v>9.5589245313106961</v>
      </c>
      <c r="M18" s="2">
        <f t="shared" si="1"/>
        <v>8.5752247084116604</v>
      </c>
      <c r="N18" s="2">
        <f t="shared" si="1"/>
        <v>7.70025278836167</v>
      </c>
    </row>
    <row r="19" spans="1:14">
      <c r="A19">
        <v>13</v>
      </c>
      <c r="C19" s="2">
        <f t="shared" si="2"/>
        <v>87.866259927242936</v>
      </c>
      <c r="D19" s="2">
        <f t="shared" si="1"/>
        <v>77.303252508005528</v>
      </c>
      <c r="E19" s="2">
        <f t="shared" si="1"/>
        <v>68.095133999317795</v>
      </c>
      <c r="F19" s="2">
        <f t="shared" si="1"/>
        <v>60.0574086134678</v>
      </c>
      <c r="G19" s="2">
        <f t="shared" si="1"/>
        <v>53.03213506452947</v>
      </c>
      <c r="H19" s="2">
        <f t="shared" si="1"/>
        <v>46.883902224245325</v>
      </c>
      <c r="I19" s="2">
        <f t="shared" si="1"/>
        <v>41.496444788853765</v>
      </c>
      <c r="J19" s="2">
        <f t="shared" si="1"/>
        <v>36.769792467221414</v>
      </c>
      <c r="K19" s="2">
        <f t="shared" si="1"/>
        <v>32.617864688411522</v>
      </c>
      <c r="L19" s="45">
        <f t="shared" si="1"/>
        <v>8.6899313921006325</v>
      </c>
      <c r="M19" s="2">
        <f t="shared" si="1"/>
        <v>7.7254276652357294</v>
      </c>
      <c r="N19" s="2">
        <f t="shared" si="1"/>
        <v>6.8752257038943476</v>
      </c>
    </row>
    <row r="20" spans="1:14">
      <c r="A20">
        <v>14</v>
      </c>
      <c r="C20" s="2">
        <f t="shared" si="2"/>
        <v>86.99629695766626</v>
      </c>
      <c r="D20" s="2">
        <f t="shared" si="1"/>
        <v>75.787502458828953</v>
      </c>
      <c r="E20" s="2">
        <f t="shared" si="1"/>
        <v>66.111780581861922</v>
      </c>
      <c r="F20" s="2">
        <f t="shared" si="1"/>
        <v>57.747508282180576</v>
      </c>
      <c r="G20" s="2">
        <f t="shared" si="1"/>
        <v>50.506795299551882</v>
      </c>
      <c r="H20" s="2">
        <f t="shared" si="1"/>
        <v>44.230096437967291</v>
      </c>
      <c r="I20" s="2">
        <f t="shared" si="1"/>
        <v>38.781724101732493</v>
      </c>
      <c r="J20" s="2">
        <f t="shared" si="1"/>
        <v>34.046104136316117</v>
      </c>
      <c r="K20" s="2">
        <f t="shared" si="1"/>
        <v>29.924646503129836</v>
      </c>
      <c r="L20" s="2">
        <f t="shared" si="1"/>
        <v>7.899937629182392</v>
      </c>
      <c r="M20" s="2">
        <f t="shared" si="1"/>
        <v>6.9598447434556121</v>
      </c>
      <c r="N20" s="2">
        <f t="shared" si="1"/>
        <v>6.1385943784770953</v>
      </c>
    </row>
    <row r="21" spans="1:14">
      <c r="A21">
        <v>15</v>
      </c>
      <c r="C21" s="2">
        <f t="shared" si="2"/>
        <v>86.134947482837902</v>
      </c>
      <c r="D21" s="2">
        <f t="shared" si="1"/>
        <v>74.301472998851935</v>
      </c>
      <c r="E21" s="2">
        <f t="shared" si="1"/>
        <v>64.186194739671762</v>
      </c>
      <c r="F21" s="2">
        <f t="shared" si="1"/>
        <v>55.526450271327484</v>
      </c>
      <c r="G21" s="2">
        <f t="shared" si="1"/>
        <v>48.101709809097017</v>
      </c>
      <c r="H21" s="2">
        <f t="shared" si="1"/>
        <v>41.726506073554035</v>
      </c>
      <c r="I21" s="2">
        <f t="shared" si="1"/>
        <v>36.244601964235969</v>
      </c>
      <c r="J21" s="2">
        <f t="shared" si="1"/>
        <v>31.524170496588997</v>
      </c>
      <c r="K21" s="2">
        <f t="shared" si="1"/>
        <v>27.453804131311777</v>
      </c>
      <c r="L21" s="2">
        <f t="shared" si="1"/>
        <v>7.1817614810749015</v>
      </c>
      <c r="M21" s="2">
        <f t="shared" si="1"/>
        <v>6.2701303995095605</v>
      </c>
      <c r="N21" s="2">
        <f t="shared" si="1"/>
        <v>5.4808878379259784</v>
      </c>
    </row>
    <row r="22" spans="1:14">
      <c r="A22">
        <v>16</v>
      </c>
      <c r="C22" s="2">
        <f t="shared" si="2"/>
        <v>85.282126220631568</v>
      </c>
      <c r="D22" s="2">
        <f t="shared" si="1"/>
        <v>72.844581371423445</v>
      </c>
      <c r="E22" s="2">
        <f t="shared" si="1"/>
        <v>62.316693922011439</v>
      </c>
      <c r="F22" s="2">
        <f t="shared" si="1"/>
        <v>53.390817568584104</v>
      </c>
      <c r="G22" s="2">
        <f t="shared" si="1"/>
        <v>45.811152199140025</v>
      </c>
      <c r="H22" s="2">
        <f t="shared" si="1"/>
        <v>39.364628371277405</v>
      </c>
      <c r="I22" s="2">
        <f t="shared" si="1"/>
        <v>33.87345977965979</v>
      </c>
      <c r="J22" s="2">
        <f t="shared" si="1"/>
        <v>29.189046756100922</v>
      </c>
      <c r="K22" s="2">
        <f t="shared" si="1"/>
        <v>25.186976267258508</v>
      </c>
      <c r="L22" s="2">
        <f t="shared" si="1"/>
        <v>6.5288740737044559</v>
      </c>
      <c r="M22" s="2">
        <f t="shared" si="1"/>
        <v>5.648766125684288</v>
      </c>
      <c r="N22" s="2">
        <f t="shared" si="1"/>
        <v>4.8936498552910512</v>
      </c>
    </row>
    <row r="23" spans="1:14">
      <c r="A23">
        <v>17</v>
      </c>
      <c r="C23" s="2">
        <f t="shared" si="2"/>
        <v>84.437748733298577</v>
      </c>
      <c r="D23" s="2">
        <f t="shared" si="2"/>
        <v>71.416256246493575</v>
      </c>
      <c r="E23" s="2">
        <f t="shared" si="2"/>
        <v>60.50164458447712</v>
      </c>
      <c r="F23" s="2">
        <f t="shared" si="2"/>
        <v>51.337324585177022</v>
      </c>
      <c r="G23" s="2">
        <f t="shared" si="2"/>
        <v>43.629668761085732</v>
      </c>
      <c r="H23" s="2">
        <f t="shared" si="2"/>
        <v>37.136441859695658</v>
      </c>
      <c r="I23" s="2">
        <f t="shared" si="2"/>
        <v>31.657439046411017</v>
      </c>
      <c r="J23" s="2">
        <f t="shared" si="2"/>
        <v>27.026895144537892</v>
      </c>
      <c r="K23" s="2">
        <f t="shared" si="2"/>
        <v>23.107317676383953</v>
      </c>
      <c r="L23" s="2">
        <f t="shared" si="2"/>
        <v>5.9353400670040513</v>
      </c>
      <c r="M23" s="2">
        <f t="shared" si="2"/>
        <v>5.0889784916074658</v>
      </c>
      <c r="N23" s="2">
        <f t="shared" si="2"/>
        <v>4.3693302279384385</v>
      </c>
    </row>
    <row r="24" spans="1:14">
      <c r="A24">
        <v>18</v>
      </c>
      <c r="C24" s="2">
        <f t="shared" ref="C24:N26" si="3">C$6/(1+C$4)^$A24</f>
        <v>83.601731419107495</v>
      </c>
      <c r="D24" s="2">
        <f t="shared" si="3"/>
        <v>70.01593749656233</v>
      </c>
      <c r="E24" s="2">
        <f t="shared" si="3"/>
        <v>58.739460761628273</v>
      </c>
      <c r="F24" s="2">
        <f t="shared" si="3"/>
        <v>49.362812101131745</v>
      </c>
      <c r="G24" s="2">
        <f t="shared" si="3"/>
        <v>41.552065486748312</v>
      </c>
      <c r="H24" s="2">
        <f t="shared" si="3"/>
        <v>35.034379112920433</v>
      </c>
      <c r="I24" s="2">
        <f t="shared" si="3"/>
        <v>29.586391632159827</v>
      </c>
      <c r="J24" s="2">
        <f t="shared" si="3"/>
        <v>25.024902911609157</v>
      </c>
      <c r="K24" s="2">
        <f t="shared" si="3"/>
        <v>21.199374015031147</v>
      </c>
      <c r="L24" s="2">
        <f t="shared" si="3"/>
        <v>5.3957636972764096</v>
      </c>
      <c r="M24" s="2">
        <f t="shared" si="3"/>
        <v>4.5846653077544737</v>
      </c>
      <c r="N24" s="2">
        <f t="shared" si="3"/>
        <v>3.9011877035164622</v>
      </c>
    </row>
    <row r="25" spans="1:14">
      <c r="A25">
        <v>19</v>
      </c>
      <c r="C25" s="2">
        <f t="shared" si="3"/>
        <v>82.773991504066842</v>
      </c>
      <c r="D25" s="2">
        <f t="shared" si="3"/>
        <v>68.643075977021894</v>
      </c>
      <c r="E25" s="2">
        <f t="shared" si="3"/>
        <v>57.028602681192503</v>
      </c>
      <c r="F25" s="2">
        <f t="shared" si="3"/>
        <v>47.464242404934375</v>
      </c>
      <c r="G25" s="2">
        <f t="shared" si="3"/>
        <v>39.573395701665063</v>
      </c>
      <c r="H25" s="2">
        <f t="shared" si="3"/>
        <v>33.05130104992493</v>
      </c>
      <c r="I25" s="2">
        <f t="shared" si="3"/>
        <v>27.650833301083949</v>
      </c>
      <c r="J25" s="2">
        <f t="shared" si="3"/>
        <v>23.171206399638105</v>
      </c>
      <c r="K25" s="2">
        <f t="shared" si="3"/>
        <v>19.448966986267106</v>
      </c>
      <c r="L25" s="2">
        <f t="shared" si="3"/>
        <v>4.9052397247967345</v>
      </c>
      <c r="M25" s="2">
        <f t="shared" si="3"/>
        <v>4.1303291060851111</v>
      </c>
      <c r="N25" s="2">
        <f t="shared" si="3"/>
        <v>3.4832033067111268</v>
      </c>
    </row>
    <row r="26" spans="1:14">
      <c r="A26">
        <v>20</v>
      </c>
      <c r="C26" s="2">
        <f t="shared" si="3"/>
        <v>81.954447033729537</v>
      </c>
      <c r="D26" s="2">
        <f t="shared" si="3"/>
        <v>67.297133310805776</v>
      </c>
      <c r="E26" s="2">
        <f t="shared" si="3"/>
        <v>55.3675754186335</v>
      </c>
      <c r="F26" s="2">
        <f t="shared" si="3"/>
        <v>45.638694620129208</v>
      </c>
      <c r="G26" s="2">
        <f t="shared" si="3"/>
        <v>37.688948287300057</v>
      </c>
      <c r="H26" s="2">
        <f t="shared" si="3"/>
        <v>31.180472688608429</v>
      </c>
      <c r="I26" s="2">
        <f t="shared" si="3"/>
        <v>25.84190028138687</v>
      </c>
      <c r="J26" s="2">
        <f t="shared" si="3"/>
        <v>21.454820740405655</v>
      </c>
      <c r="K26" s="2">
        <f t="shared" si="3"/>
        <v>17.843088978226703</v>
      </c>
      <c r="L26" s="2">
        <f t="shared" si="3"/>
        <v>4.4593088407243044</v>
      </c>
      <c r="M26" s="2">
        <f t="shared" si="3"/>
        <v>3.7210172126892891</v>
      </c>
      <c r="N26" s="2">
        <f t="shared" si="3"/>
        <v>3.1100029524206492</v>
      </c>
    </row>
  </sheetData>
  <phoneticPr fontId="2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3:J28"/>
  <sheetViews>
    <sheetView topLeftCell="A4" workbookViewId="0">
      <selection activeCell="C4" sqref="C4"/>
    </sheetView>
  </sheetViews>
  <sheetFormatPr defaultColWidth="12" defaultRowHeight="12.75"/>
  <cols>
    <col min="2" max="2" width="19.5" customWidth="1"/>
  </cols>
  <sheetData>
    <row r="3" spans="1:10" ht="15.75">
      <c r="B3" t="s">
        <v>36</v>
      </c>
      <c r="C3" s="15">
        <v>0.1</v>
      </c>
      <c r="J3" s="8"/>
    </row>
    <row r="4" spans="1:10" ht="15.75">
      <c r="B4" t="s">
        <v>37</v>
      </c>
      <c r="C4" s="14">
        <v>120000</v>
      </c>
      <c r="J4" s="8"/>
    </row>
    <row r="5" spans="1:10" ht="15.75">
      <c r="J5" s="8"/>
    </row>
    <row r="6" spans="1:10" ht="15.75">
      <c r="J6" s="8"/>
    </row>
    <row r="7" spans="1:10" ht="15.75">
      <c r="B7" s="4" t="s">
        <v>38</v>
      </c>
      <c r="C7" s="4" t="s">
        <v>39</v>
      </c>
      <c r="D7" s="4" t="s">
        <v>40</v>
      </c>
      <c r="F7" s="4" t="s">
        <v>23</v>
      </c>
      <c r="J7" s="8"/>
    </row>
    <row r="8" spans="1:10" ht="15.75">
      <c r="A8" s="3" t="s">
        <v>41</v>
      </c>
      <c r="B8" s="17">
        <v>0</v>
      </c>
      <c r="C8" s="13">
        <f>-C4</f>
        <v>-120000</v>
      </c>
      <c r="D8" s="18">
        <f t="shared" ref="D8:D28" si="0">C8/(1+$C$3)^B8</f>
        <v>-120000</v>
      </c>
      <c r="F8" s="19" t="s">
        <v>21</v>
      </c>
      <c r="J8" s="8"/>
    </row>
    <row r="9" spans="1:10" ht="15.75">
      <c r="B9" s="17">
        <v>1</v>
      </c>
      <c r="C9" s="16">
        <v>10000</v>
      </c>
      <c r="D9" s="18">
        <f t="shared" si="0"/>
        <v>9090.9090909090901</v>
      </c>
      <c r="F9" s="18">
        <f>SUM(D9:D28)</f>
        <v>114864.36280241428</v>
      </c>
      <c r="J9" s="8"/>
    </row>
    <row r="10" spans="1:10" ht="15.75">
      <c r="B10" s="17">
        <v>2</v>
      </c>
      <c r="C10" s="16">
        <v>10000</v>
      </c>
      <c r="D10" s="18">
        <f t="shared" si="0"/>
        <v>8264.4628099173533</v>
      </c>
      <c r="F10" s="19" t="s">
        <v>22</v>
      </c>
      <c r="J10" s="8"/>
    </row>
    <row r="11" spans="1:10" ht="16.5">
      <c r="B11" s="17">
        <v>3</v>
      </c>
      <c r="C11" s="16">
        <v>10000</v>
      </c>
      <c r="D11" s="18">
        <f t="shared" si="0"/>
        <v>7513.1480090157756</v>
      </c>
      <c r="F11" s="18">
        <f>NPV(C3,C9:C28)</f>
        <v>114864.36280241427</v>
      </c>
      <c r="J11" s="9"/>
    </row>
    <row r="12" spans="1:10" ht="15.75">
      <c r="B12" s="17">
        <v>4</v>
      </c>
      <c r="C12" s="16">
        <v>10000</v>
      </c>
      <c r="D12" s="18">
        <f t="shared" si="0"/>
        <v>6830.1345536507051</v>
      </c>
      <c r="J12" s="10"/>
    </row>
    <row r="13" spans="1:10" ht="15.75">
      <c r="B13" s="17">
        <v>5</v>
      </c>
      <c r="C13" s="16">
        <v>10000</v>
      </c>
      <c r="D13" s="18">
        <f t="shared" si="0"/>
        <v>6209.2132305915493</v>
      </c>
      <c r="J13" s="11"/>
    </row>
    <row r="14" spans="1:10" ht="15.75">
      <c r="B14" s="17">
        <v>6</v>
      </c>
      <c r="C14" s="16">
        <v>10000</v>
      </c>
      <c r="D14" s="18">
        <f t="shared" si="0"/>
        <v>5644.7393005377717</v>
      </c>
      <c r="J14" s="12"/>
    </row>
    <row r="15" spans="1:10" ht="15.75">
      <c r="B15" s="17">
        <v>7</v>
      </c>
      <c r="C15" s="16">
        <v>10000</v>
      </c>
      <c r="D15" s="18">
        <f t="shared" si="0"/>
        <v>5131.5811823070644</v>
      </c>
      <c r="J15" s="12"/>
    </row>
    <row r="16" spans="1:10" ht="15.75">
      <c r="B16" s="17">
        <v>8</v>
      </c>
      <c r="C16" s="16">
        <v>10000</v>
      </c>
      <c r="D16" s="18">
        <f t="shared" si="0"/>
        <v>4665.0738020973313</v>
      </c>
      <c r="J16" s="12"/>
    </row>
    <row r="17" spans="2:10" ht="15.75">
      <c r="B17" s="17">
        <v>9</v>
      </c>
      <c r="C17" s="16">
        <v>10000</v>
      </c>
      <c r="D17" s="18">
        <f t="shared" si="0"/>
        <v>4240.976183724847</v>
      </c>
      <c r="J17" s="11"/>
    </row>
    <row r="18" spans="2:10" ht="15.75">
      <c r="B18" s="17">
        <v>10</v>
      </c>
      <c r="C18" s="16">
        <v>10000</v>
      </c>
      <c r="D18" s="18">
        <f t="shared" si="0"/>
        <v>3855.4328942953148</v>
      </c>
      <c r="J18" s="11"/>
    </row>
    <row r="19" spans="2:10" ht="15.75">
      <c r="B19" s="17">
        <v>11</v>
      </c>
      <c r="C19" s="16">
        <v>10000</v>
      </c>
      <c r="D19" s="18">
        <f t="shared" si="0"/>
        <v>3504.9389948139219</v>
      </c>
      <c r="J19" s="11"/>
    </row>
    <row r="20" spans="2:10">
      <c r="B20" s="17">
        <v>12</v>
      </c>
      <c r="C20" s="16">
        <v>10000</v>
      </c>
      <c r="D20" s="18">
        <f t="shared" si="0"/>
        <v>3186.3081771035654</v>
      </c>
    </row>
    <row r="21" spans="2:10">
      <c r="B21" s="17">
        <v>13</v>
      </c>
      <c r="C21" s="16">
        <v>10000</v>
      </c>
      <c r="D21" s="18">
        <f t="shared" si="0"/>
        <v>2896.6437973668776</v>
      </c>
    </row>
    <row r="22" spans="2:10">
      <c r="B22" s="17">
        <v>14</v>
      </c>
      <c r="C22" s="16">
        <v>10000</v>
      </c>
      <c r="D22" s="18">
        <f t="shared" si="0"/>
        <v>2633.3125430607975</v>
      </c>
    </row>
    <row r="23" spans="2:10">
      <c r="B23" s="17">
        <v>15</v>
      </c>
      <c r="C23" s="16">
        <v>10000</v>
      </c>
      <c r="D23" s="18">
        <f t="shared" si="0"/>
        <v>2393.920493691634</v>
      </c>
    </row>
    <row r="24" spans="2:10">
      <c r="B24" s="17">
        <v>16</v>
      </c>
      <c r="C24" s="16">
        <v>10000</v>
      </c>
      <c r="D24" s="18">
        <f t="shared" si="0"/>
        <v>2176.2913579014853</v>
      </c>
    </row>
    <row r="25" spans="2:10">
      <c r="B25" s="17">
        <v>17</v>
      </c>
      <c r="C25" s="16">
        <v>10000</v>
      </c>
      <c r="D25" s="18">
        <f t="shared" si="0"/>
        <v>1978.4466890013503</v>
      </c>
    </row>
    <row r="26" spans="2:10">
      <c r="B26" s="17">
        <v>18</v>
      </c>
      <c r="C26" s="16">
        <v>10000</v>
      </c>
      <c r="D26" s="18">
        <f t="shared" si="0"/>
        <v>1798.5878990921365</v>
      </c>
    </row>
    <row r="27" spans="2:10">
      <c r="B27" s="17">
        <v>19</v>
      </c>
      <c r="C27" s="16">
        <v>10000</v>
      </c>
      <c r="D27" s="18">
        <f t="shared" si="0"/>
        <v>1635.0799082655783</v>
      </c>
    </row>
    <row r="28" spans="2:10">
      <c r="B28" s="17">
        <v>20</v>
      </c>
      <c r="C28" s="16">
        <v>210000</v>
      </c>
      <c r="D28" s="18">
        <f t="shared" si="0"/>
        <v>31215.161885070131</v>
      </c>
    </row>
  </sheetData>
  <phoneticPr fontId="2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3:J33"/>
  <sheetViews>
    <sheetView topLeftCell="A8" workbookViewId="0">
      <selection activeCell="C33" sqref="C33"/>
    </sheetView>
  </sheetViews>
  <sheetFormatPr defaultColWidth="12" defaultRowHeight="12.75"/>
  <cols>
    <col min="2" max="2" width="19.5" customWidth="1"/>
    <col min="7" max="7" width="19.33203125" bestFit="1" customWidth="1"/>
  </cols>
  <sheetData>
    <row r="3" spans="1:10" ht="15.75">
      <c r="B3" t="s">
        <v>36</v>
      </c>
      <c r="C3" s="15">
        <v>0.1</v>
      </c>
      <c r="G3" t="s">
        <v>36</v>
      </c>
      <c r="H3" s="15">
        <v>0.1</v>
      </c>
      <c r="J3" s="8"/>
    </row>
    <row r="4" spans="1:10" ht="15.75">
      <c r="B4" t="s">
        <v>37</v>
      </c>
      <c r="C4" s="14">
        <v>120000</v>
      </c>
      <c r="G4" t="s">
        <v>37</v>
      </c>
      <c r="H4" s="14">
        <v>100000</v>
      </c>
      <c r="J4" s="8"/>
    </row>
    <row r="5" spans="1:10" ht="15.75">
      <c r="J5" s="8"/>
    </row>
    <row r="6" spans="1:10" ht="15.75">
      <c r="J6" s="8"/>
    </row>
    <row r="7" spans="1:10" ht="15.75">
      <c r="B7" s="4" t="s">
        <v>38</v>
      </c>
      <c r="C7" s="4" t="s">
        <v>39</v>
      </c>
      <c r="G7" s="4" t="s">
        <v>38</v>
      </c>
      <c r="H7" s="4" t="s">
        <v>39</v>
      </c>
      <c r="J7" s="8"/>
    </row>
    <row r="8" spans="1:10" ht="15.75">
      <c r="A8" s="3" t="s">
        <v>41</v>
      </c>
      <c r="B8" s="17">
        <v>0</v>
      </c>
      <c r="C8" s="13">
        <f>-C4</f>
        <v>-120000</v>
      </c>
      <c r="F8" s="3" t="s">
        <v>41</v>
      </c>
      <c r="G8" s="17">
        <v>0</v>
      </c>
      <c r="H8" s="13">
        <f>-H4</f>
        <v>-100000</v>
      </c>
      <c r="J8" s="8"/>
    </row>
    <row r="9" spans="1:10" ht="15.75">
      <c r="B9" s="17">
        <v>1</v>
      </c>
      <c r="C9" s="16">
        <v>10000</v>
      </c>
      <c r="G9" s="17">
        <v>1</v>
      </c>
      <c r="H9" s="16">
        <v>10000</v>
      </c>
      <c r="J9" s="8"/>
    </row>
    <row r="10" spans="1:10" ht="15.75">
      <c r="B10" s="17">
        <v>2</v>
      </c>
      <c r="C10" s="16">
        <v>10000</v>
      </c>
      <c r="G10" s="17">
        <v>2</v>
      </c>
      <c r="H10" s="16">
        <v>10000</v>
      </c>
      <c r="J10" s="8"/>
    </row>
    <row r="11" spans="1:10" ht="16.5">
      <c r="B11" s="17">
        <v>3</v>
      </c>
      <c r="C11" s="16">
        <v>10000</v>
      </c>
      <c r="G11" s="17">
        <v>3</v>
      </c>
      <c r="H11" s="16">
        <v>10000</v>
      </c>
      <c r="J11" s="9"/>
    </row>
    <row r="12" spans="1:10" ht="15.75">
      <c r="B12" s="17">
        <v>4</v>
      </c>
      <c r="C12" s="16">
        <v>10000</v>
      </c>
      <c r="G12" s="17">
        <v>4</v>
      </c>
      <c r="H12" s="16">
        <v>10000</v>
      </c>
      <c r="J12" s="10"/>
    </row>
    <row r="13" spans="1:10" ht="15.75">
      <c r="B13" s="17">
        <v>5</v>
      </c>
      <c r="C13" s="16">
        <v>10000</v>
      </c>
      <c r="G13" s="17">
        <v>5</v>
      </c>
      <c r="H13" s="16">
        <v>10000</v>
      </c>
      <c r="J13" s="11"/>
    </row>
    <row r="14" spans="1:10" ht="15.75">
      <c r="B14" s="17">
        <v>6</v>
      </c>
      <c r="C14" s="16">
        <v>10000</v>
      </c>
      <c r="G14" s="17">
        <v>6</v>
      </c>
      <c r="H14" s="16">
        <v>10000</v>
      </c>
      <c r="J14" s="12"/>
    </row>
    <row r="15" spans="1:10" ht="15.75">
      <c r="B15" s="17">
        <v>7</v>
      </c>
      <c r="C15" s="16">
        <v>10000</v>
      </c>
      <c r="G15" s="17">
        <v>7</v>
      </c>
      <c r="H15" s="16">
        <v>10000</v>
      </c>
      <c r="J15" s="12"/>
    </row>
    <row r="16" spans="1:10" ht="15.75">
      <c r="B16" s="17">
        <v>8</v>
      </c>
      <c r="C16" s="16">
        <v>10000</v>
      </c>
      <c r="G16" s="17">
        <v>8</v>
      </c>
      <c r="H16" s="16">
        <v>10000</v>
      </c>
      <c r="J16" s="12"/>
    </row>
    <row r="17" spans="2:10" ht="15.75">
      <c r="B17" s="17">
        <v>9</v>
      </c>
      <c r="C17" s="16">
        <v>10000</v>
      </c>
      <c r="G17" s="17">
        <v>9</v>
      </c>
      <c r="H17" s="16">
        <v>10000</v>
      </c>
      <c r="J17" s="11"/>
    </row>
    <row r="18" spans="2:10" ht="15.75">
      <c r="B18" s="17">
        <v>10</v>
      </c>
      <c r="C18" s="16">
        <v>10000</v>
      </c>
      <c r="G18" s="17">
        <v>10</v>
      </c>
      <c r="H18" s="16">
        <v>10000</v>
      </c>
      <c r="J18" s="11"/>
    </row>
    <row r="19" spans="2:10" ht="15.75">
      <c r="B19" s="17">
        <v>11</v>
      </c>
      <c r="C19" s="16">
        <v>10000</v>
      </c>
      <c r="G19" s="17">
        <v>11</v>
      </c>
      <c r="H19" s="16">
        <v>10000</v>
      </c>
      <c r="J19" s="11"/>
    </row>
    <row r="20" spans="2:10">
      <c r="B20" s="17">
        <v>12</v>
      </c>
      <c r="C20" s="16">
        <v>10000</v>
      </c>
      <c r="G20" s="17">
        <v>12</v>
      </c>
      <c r="H20" s="16">
        <v>10000</v>
      </c>
    </row>
    <row r="21" spans="2:10">
      <c r="B21" s="17">
        <v>13</v>
      </c>
      <c r="C21" s="16">
        <v>10000</v>
      </c>
      <c r="G21" s="17">
        <v>13</v>
      </c>
      <c r="H21" s="16">
        <v>10000</v>
      </c>
    </row>
    <row r="22" spans="2:10">
      <c r="B22" s="17">
        <v>14</v>
      </c>
      <c r="C22" s="16">
        <v>10000</v>
      </c>
      <c r="G22" s="17">
        <v>14</v>
      </c>
      <c r="H22" s="16">
        <v>10000</v>
      </c>
    </row>
    <row r="23" spans="2:10">
      <c r="B23" s="17">
        <v>15</v>
      </c>
      <c r="C23" s="16">
        <v>10000</v>
      </c>
      <c r="G23" s="17">
        <v>15</v>
      </c>
      <c r="H23" s="16">
        <v>10000</v>
      </c>
    </row>
    <row r="24" spans="2:10">
      <c r="B24" s="17">
        <v>16</v>
      </c>
      <c r="C24" s="16">
        <v>10000</v>
      </c>
      <c r="G24" s="17">
        <v>16</v>
      </c>
      <c r="H24" s="16">
        <v>10000</v>
      </c>
    </row>
    <row r="25" spans="2:10">
      <c r="B25" s="17">
        <v>17</v>
      </c>
      <c r="C25" s="16">
        <v>10000</v>
      </c>
      <c r="G25" s="17">
        <v>17</v>
      </c>
      <c r="H25" s="16">
        <v>10000</v>
      </c>
    </row>
    <row r="26" spans="2:10">
      <c r="B26" s="17">
        <v>18</v>
      </c>
      <c r="C26" s="16">
        <v>10000</v>
      </c>
      <c r="G26" s="17">
        <v>18</v>
      </c>
      <c r="H26" s="16">
        <v>10000</v>
      </c>
    </row>
    <row r="27" spans="2:10">
      <c r="B27" s="17">
        <v>19</v>
      </c>
      <c r="C27" s="16">
        <v>10000</v>
      </c>
      <c r="G27" s="17">
        <v>19</v>
      </c>
      <c r="H27" s="16">
        <v>10000</v>
      </c>
    </row>
    <row r="28" spans="2:10">
      <c r="B28" s="17">
        <v>20</v>
      </c>
      <c r="C28" s="16">
        <v>210000</v>
      </c>
      <c r="G28" s="17">
        <v>20</v>
      </c>
      <c r="H28" s="16">
        <v>210000</v>
      </c>
    </row>
    <row r="31" spans="2:10" s="4" customFormat="1">
      <c r="B31" s="4" t="s">
        <v>24</v>
      </c>
      <c r="C31" s="20">
        <f>C8+NPV(C3,C9:C28)</f>
        <v>-5135.6371975857328</v>
      </c>
      <c r="G31" s="4" t="s">
        <v>24</v>
      </c>
      <c r="H31" s="20">
        <f>H8+NPV(H3,H9:H28)</f>
        <v>14864.362802414267</v>
      </c>
    </row>
    <row r="33" spans="2:8" s="4" customFormat="1">
      <c r="B33" s="4" t="s">
        <v>25</v>
      </c>
      <c r="C33" s="21">
        <f>IRR(C8:C28)</f>
        <v>9.5571830195943924E-2</v>
      </c>
      <c r="G33" s="4" t="s">
        <v>25</v>
      </c>
      <c r="H33" s="21">
        <f>IRR(H8:H28)</f>
        <v>0.11474764588132487</v>
      </c>
    </row>
  </sheetData>
  <phoneticPr fontId="2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2:O72"/>
  <sheetViews>
    <sheetView workbookViewId="0">
      <selection activeCell="H12" sqref="H12"/>
    </sheetView>
  </sheetViews>
  <sheetFormatPr defaultColWidth="12" defaultRowHeight="12.75"/>
  <cols>
    <col min="2" max="2" width="5.5" style="17" customWidth="1"/>
  </cols>
  <sheetData>
    <row r="2" spans="1:15">
      <c r="B2" s="28" t="s">
        <v>35</v>
      </c>
    </row>
    <row r="3" spans="1:15">
      <c r="B3" s="29" t="s">
        <v>0</v>
      </c>
    </row>
    <row r="5" spans="1:15" s="5" customFormat="1">
      <c r="A5" s="22"/>
      <c r="B5" s="23"/>
      <c r="C5" s="24" t="s">
        <v>28</v>
      </c>
      <c r="D5" s="24"/>
      <c r="E5" s="24"/>
      <c r="F5" s="24"/>
      <c r="G5" s="30" t="s">
        <v>27</v>
      </c>
      <c r="H5" s="34"/>
      <c r="I5" s="24"/>
      <c r="J5" s="34"/>
      <c r="K5" s="24" t="s">
        <v>29</v>
      </c>
      <c r="L5" s="24"/>
    </row>
    <row r="6" spans="1:15" s="5" customFormat="1" ht="51">
      <c r="A6" s="25"/>
      <c r="B6" s="26"/>
      <c r="C6" s="25" t="s">
        <v>2</v>
      </c>
      <c r="D6" s="25" t="s">
        <v>1</v>
      </c>
      <c r="E6" s="25" t="s">
        <v>30</v>
      </c>
      <c r="F6" s="25" t="s">
        <v>15</v>
      </c>
      <c r="G6" s="31" t="s">
        <v>31</v>
      </c>
      <c r="H6" s="25" t="s">
        <v>32</v>
      </c>
      <c r="I6" s="25" t="s">
        <v>3</v>
      </c>
      <c r="J6" s="35" t="s">
        <v>4</v>
      </c>
      <c r="K6" s="25" t="s">
        <v>33</v>
      </c>
      <c r="L6" s="25" t="s">
        <v>34</v>
      </c>
    </row>
    <row r="7" spans="1:15">
      <c r="A7" s="3" t="s">
        <v>26</v>
      </c>
      <c r="B7" s="17">
        <v>5</v>
      </c>
      <c r="C7" s="27">
        <v>0</v>
      </c>
      <c r="D7" s="27">
        <f>C7*(1-0.4)</f>
        <v>0</v>
      </c>
      <c r="E7" s="27">
        <v>-2000</v>
      </c>
      <c r="F7" s="27">
        <v>0</v>
      </c>
      <c r="G7" s="32">
        <v>0</v>
      </c>
      <c r="H7" s="33">
        <f>G7*(1-0.4)</f>
        <v>0</v>
      </c>
      <c r="I7" s="33">
        <v>0</v>
      </c>
      <c r="J7" s="36">
        <f t="shared" ref="J7:J66" si="0">I7*(1-0.4)</f>
        <v>0</v>
      </c>
      <c r="K7" s="27">
        <f>D7+F7+H7+J7</f>
        <v>0</v>
      </c>
      <c r="L7" s="27">
        <f t="shared" ref="L7:L20" si="1">C7+E7+G7</f>
        <v>-2000</v>
      </c>
    </row>
    <row r="8" spans="1:15">
      <c r="B8" s="17">
        <v>6</v>
      </c>
      <c r="C8" s="27">
        <v>0</v>
      </c>
      <c r="D8" s="27">
        <f t="shared" ref="D8:D71" si="2">C8*(1-0.4)</f>
        <v>0</v>
      </c>
      <c r="E8" s="27">
        <v>-2000</v>
      </c>
      <c r="F8" s="27">
        <v>0</v>
      </c>
      <c r="G8" s="32">
        <v>0</v>
      </c>
      <c r="H8" s="33">
        <f t="shared" ref="H8:H71" si="3">G8*(1-0.4)</f>
        <v>0</v>
      </c>
      <c r="I8" s="33">
        <v>0</v>
      </c>
      <c r="J8" s="36">
        <f t="shared" si="0"/>
        <v>0</v>
      </c>
      <c r="K8" s="27">
        <f t="shared" ref="K8:K71" si="4">D8+F8+H8+J8</f>
        <v>0</v>
      </c>
      <c r="L8" s="27">
        <f t="shared" si="1"/>
        <v>-2000</v>
      </c>
      <c r="N8" s="4" t="s">
        <v>5</v>
      </c>
      <c r="O8" s="6">
        <f>IRR(K7:K72)</f>
        <v>0.29002376831074334</v>
      </c>
    </row>
    <row r="9" spans="1:15">
      <c r="B9" s="17">
        <v>7</v>
      </c>
      <c r="C9" s="27">
        <v>0</v>
      </c>
      <c r="D9" s="27">
        <f t="shared" si="2"/>
        <v>0</v>
      </c>
      <c r="E9" s="27">
        <v>-2000</v>
      </c>
      <c r="F9" s="27">
        <v>0</v>
      </c>
      <c r="G9" s="32">
        <v>0</v>
      </c>
      <c r="H9" s="33">
        <f t="shared" si="3"/>
        <v>0</v>
      </c>
      <c r="I9" s="33">
        <v>0</v>
      </c>
      <c r="J9" s="36">
        <f t="shared" si="0"/>
        <v>0</v>
      </c>
      <c r="K9" s="27">
        <f t="shared" si="4"/>
        <v>0</v>
      </c>
      <c r="L9" s="27">
        <f t="shared" si="1"/>
        <v>-2000</v>
      </c>
      <c r="N9" s="4" t="s">
        <v>6</v>
      </c>
      <c r="O9" s="6">
        <f>IRR(L7:L72)</f>
        <v>0.1317185908400573</v>
      </c>
    </row>
    <row r="10" spans="1:15">
      <c r="B10" s="17">
        <v>8</v>
      </c>
      <c r="C10" s="27">
        <v>0</v>
      </c>
      <c r="D10" s="27">
        <f t="shared" si="2"/>
        <v>0</v>
      </c>
      <c r="E10" s="27">
        <v>-2000</v>
      </c>
      <c r="F10" s="27">
        <v>0</v>
      </c>
      <c r="G10" s="32">
        <v>0</v>
      </c>
      <c r="H10" s="33">
        <f t="shared" si="3"/>
        <v>0</v>
      </c>
      <c r="I10" s="33">
        <v>0</v>
      </c>
      <c r="J10" s="36">
        <f t="shared" si="0"/>
        <v>0</v>
      </c>
      <c r="K10" s="27">
        <f t="shared" si="4"/>
        <v>0</v>
      </c>
      <c r="L10" s="27">
        <f t="shared" si="1"/>
        <v>-2000</v>
      </c>
    </row>
    <row r="11" spans="1:15">
      <c r="B11" s="17">
        <v>9</v>
      </c>
      <c r="C11" s="27">
        <v>0</v>
      </c>
      <c r="D11" s="27">
        <f t="shared" si="2"/>
        <v>0</v>
      </c>
      <c r="E11" s="27">
        <v>-2000</v>
      </c>
      <c r="F11" s="27">
        <v>0</v>
      </c>
      <c r="G11" s="32">
        <v>0</v>
      </c>
      <c r="H11" s="33">
        <f t="shared" si="3"/>
        <v>0</v>
      </c>
      <c r="I11" s="33">
        <v>0</v>
      </c>
      <c r="J11" s="36">
        <f t="shared" si="0"/>
        <v>0</v>
      </c>
      <c r="K11" s="27">
        <f t="shared" si="4"/>
        <v>0</v>
      </c>
      <c r="L11" s="27">
        <f t="shared" si="1"/>
        <v>-2000</v>
      </c>
    </row>
    <row r="12" spans="1:15">
      <c r="B12" s="17">
        <v>10</v>
      </c>
      <c r="C12" s="27">
        <v>0</v>
      </c>
      <c r="D12" s="27">
        <f t="shared" si="2"/>
        <v>0</v>
      </c>
      <c r="E12" s="27">
        <v>-2000</v>
      </c>
      <c r="F12" s="27">
        <v>0</v>
      </c>
      <c r="G12" s="32">
        <v>0</v>
      </c>
      <c r="H12" s="33">
        <f t="shared" si="3"/>
        <v>0</v>
      </c>
      <c r="I12" s="33">
        <v>0</v>
      </c>
      <c r="J12" s="36">
        <f t="shared" si="0"/>
        <v>0</v>
      </c>
      <c r="K12" s="27">
        <f t="shared" si="4"/>
        <v>0</v>
      </c>
      <c r="L12" s="27">
        <f t="shared" si="1"/>
        <v>-2000</v>
      </c>
    </row>
    <row r="13" spans="1:15">
      <c r="B13" s="17">
        <v>11</v>
      </c>
      <c r="C13" s="27">
        <v>0</v>
      </c>
      <c r="D13" s="27">
        <f t="shared" si="2"/>
        <v>0</v>
      </c>
      <c r="E13" s="27">
        <v>-2000</v>
      </c>
      <c r="F13" s="27">
        <v>0</v>
      </c>
      <c r="G13" s="32">
        <v>0</v>
      </c>
      <c r="H13" s="33">
        <f t="shared" si="3"/>
        <v>0</v>
      </c>
      <c r="I13" s="33">
        <v>0</v>
      </c>
      <c r="J13" s="36">
        <f t="shared" si="0"/>
        <v>0</v>
      </c>
      <c r="K13" s="27">
        <f t="shared" si="4"/>
        <v>0</v>
      </c>
      <c r="L13" s="27">
        <f t="shared" si="1"/>
        <v>-2000</v>
      </c>
    </row>
    <row r="14" spans="1:15">
      <c r="B14" s="17">
        <v>12</v>
      </c>
      <c r="C14" s="27">
        <v>0</v>
      </c>
      <c r="D14" s="27">
        <f t="shared" si="2"/>
        <v>0</v>
      </c>
      <c r="E14" s="27">
        <v>-2500</v>
      </c>
      <c r="F14" s="27">
        <v>0</v>
      </c>
      <c r="G14" s="32">
        <v>0</v>
      </c>
      <c r="H14" s="33">
        <f t="shared" si="3"/>
        <v>0</v>
      </c>
      <c r="I14" s="33">
        <v>0</v>
      </c>
      <c r="J14" s="36">
        <f t="shared" si="0"/>
        <v>0</v>
      </c>
      <c r="K14" s="27">
        <f t="shared" si="4"/>
        <v>0</v>
      </c>
      <c r="L14" s="27">
        <f t="shared" si="1"/>
        <v>-2500</v>
      </c>
    </row>
    <row r="15" spans="1:15">
      <c r="B15" s="17">
        <v>13</v>
      </c>
      <c r="C15" s="27">
        <v>0</v>
      </c>
      <c r="D15" s="27">
        <f t="shared" si="2"/>
        <v>0</v>
      </c>
      <c r="E15" s="27">
        <v>-2500</v>
      </c>
      <c r="F15" s="27">
        <v>0</v>
      </c>
      <c r="G15" s="32">
        <v>0</v>
      </c>
      <c r="H15" s="33">
        <f t="shared" si="3"/>
        <v>0</v>
      </c>
      <c r="I15" s="33">
        <v>0</v>
      </c>
      <c r="J15" s="36">
        <f t="shared" si="0"/>
        <v>0</v>
      </c>
      <c r="K15" s="27">
        <f t="shared" si="4"/>
        <v>0</v>
      </c>
      <c r="L15" s="27">
        <f t="shared" si="1"/>
        <v>-2500</v>
      </c>
    </row>
    <row r="16" spans="1:15">
      <c r="B16" s="17">
        <v>14</v>
      </c>
      <c r="C16" s="27">
        <v>0</v>
      </c>
      <c r="D16" s="27">
        <f t="shared" si="2"/>
        <v>0</v>
      </c>
      <c r="E16" s="27">
        <v>-2500</v>
      </c>
      <c r="F16" s="27">
        <v>0</v>
      </c>
      <c r="G16" s="32">
        <v>0</v>
      </c>
      <c r="H16" s="33">
        <f t="shared" si="3"/>
        <v>0</v>
      </c>
      <c r="I16" s="33">
        <v>0</v>
      </c>
      <c r="J16" s="36">
        <f t="shared" si="0"/>
        <v>0</v>
      </c>
      <c r="K16" s="27">
        <f t="shared" si="4"/>
        <v>0</v>
      </c>
      <c r="L16" s="27">
        <f t="shared" si="1"/>
        <v>-2500</v>
      </c>
    </row>
    <row r="17" spans="2:12">
      <c r="B17" s="17">
        <v>15</v>
      </c>
      <c r="C17" s="27">
        <v>0</v>
      </c>
      <c r="D17" s="27">
        <f t="shared" si="2"/>
        <v>0</v>
      </c>
      <c r="E17" s="27">
        <v>-2500</v>
      </c>
      <c r="F17" s="27">
        <v>0</v>
      </c>
      <c r="G17" s="32">
        <v>0</v>
      </c>
      <c r="H17" s="33">
        <f t="shared" si="3"/>
        <v>0</v>
      </c>
      <c r="I17" s="33">
        <v>0</v>
      </c>
      <c r="J17" s="36">
        <f t="shared" si="0"/>
        <v>0</v>
      </c>
      <c r="K17" s="27">
        <f t="shared" si="4"/>
        <v>0</v>
      </c>
      <c r="L17" s="27">
        <f t="shared" si="1"/>
        <v>-2500</v>
      </c>
    </row>
    <row r="18" spans="2:12">
      <c r="B18" s="17">
        <v>16</v>
      </c>
      <c r="C18" s="27">
        <v>0</v>
      </c>
      <c r="D18" s="27">
        <f t="shared" si="2"/>
        <v>0</v>
      </c>
      <c r="E18" s="27">
        <v>-2500</v>
      </c>
      <c r="F18" s="27">
        <v>0</v>
      </c>
      <c r="G18" s="32">
        <v>0</v>
      </c>
      <c r="H18" s="33">
        <f t="shared" si="3"/>
        <v>0</v>
      </c>
      <c r="I18" s="33">
        <v>0</v>
      </c>
      <c r="J18" s="36">
        <f t="shared" si="0"/>
        <v>0</v>
      </c>
      <c r="K18" s="27">
        <f t="shared" si="4"/>
        <v>0</v>
      </c>
      <c r="L18" s="27">
        <f t="shared" si="1"/>
        <v>-2500</v>
      </c>
    </row>
    <row r="19" spans="2:12">
      <c r="B19" s="17">
        <v>17</v>
      </c>
      <c r="C19" s="27">
        <v>-8000</v>
      </c>
      <c r="D19" s="27">
        <f t="shared" si="2"/>
        <v>-4800</v>
      </c>
      <c r="E19" s="27">
        <v>-3500</v>
      </c>
      <c r="F19" s="27">
        <v>0</v>
      </c>
      <c r="G19" s="32">
        <v>0</v>
      </c>
      <c r="H19" s="33">
        <f t="shared" si="3"/>
        <v>0</v>
      </c>
      <c r="I19" s="33">
        <v>0</v>
      </c>
      <c r="J19" s="36">
        <f t="shared" si="0"/>
        <v>0</v>
      </c>
      <c r="K19" s="27">
        <f t="shared" si="4"/>
        <v>-4800</v>
      </c>
      <c r="L19" s="27">
        <f t="shared" si="1"/>
        <v>-11500</v>
      </c>
    </row>
    <row r="20" spans="2:12">
      <c r="B20" s="17">
        <v>18</v>
      </c>
      <c r="C20" s="27">
        <v>-8000</v>
      </c>
      <c r="D20" s="27">
        <f t="shared" si="2"/>
        <v>-4800</v>
      </c>
      <c r="E20" s="27">
        <v>-3500</v>
      </c>
      <c r="F20" s="27">
        <v>0</v>
      </c>
      <c r="G20" s="32">
        <v>0</v>
      </c>
      <c r="H20" s="33">
        <f t="shared" si="3"/>
        <v>0</v>
      </c>
      <c r="I20" s="33">
        <v>0</v>
      </c>
      <c r="J20" s="36">
        <f t="shared" si="0"/>
        <v>0</v>
      </c>
      <c r="K20" s="27">
        <f t="shared" si="4"/>
        <v>-4800</v>
      </c>
      <c r="L20" s="27">
        <f t="shared" si="1"/>
        <v>-11500</v>
      </c>
    </row>
    <row r="21" spans="2:12">
      <c r="B21" s="17">
        <v>19</v>
      </c>
      <c r="C21" s="27">
        <v>-10000</v>
      </c>
      <c r="D21" s="27">
        <f t="shared" si="2"/>
        <v>-6000</v>
      </c>
      <c r="E21" s="27">
        <v>-10000</v>
      </c>
      <c r="F21" s="27">
        <v>0</v>
      </c>
      <c r="G21" s="32">
        <v>0</v>
      </c>
      <c r="H21" s="33">
        <f t="shared" si="3"/>
        <v>0</v>
      </c>
      <c r="I21" s="33">
        <v>0</v>
      </c>
      <c r="J21" s="36">
        <f t="shared" si="0"/>
        <v>0</v>
      </c>
      <c r="K21" s="27">
        <f>D21+F21+H21+J21</f>
        <v>-6000</v>
      </c>
      <c r="L21" s="27">
        <f>C21+E21+G21</f>
        <v>-20000</v>
      </c>
    </row>
    <row r="22" spans="2:12">
      <c r="B22" s="17">
        <v>20</v>
      </c>
      <c r="C22" s="27">
        <v>-10000</v>
      </c>
      <c r="D22" s="27">
        <f t="shared" si="2"/>
        <v>-6000</v>
      </c>
      <c r="E22" s="27">
        <v>-10000</v>
      </c>
      <c r="F22" s="27">
        <v>0</v>
      </c>
      <c r="G22" s="32">
        <v>0</v>
      </c>
      <c r="H22" s="33">
        <f t="shared" si="3"/>
        <v>0</v>
      </c>
      <c r="I22" s="33">
        <v>0</v>
      </c>
      <c r="J22" s="36">
        <f t="shared" si="0"/>
        <v>0</v>
      </c>
      <c r="K22" s="27">
        <f t="shared" si="4"/>
        <v>-6000</v>
      </c>
      <c r="L22" s="27">
        <f t="shared" ref="L22:L72" si="5">C22+E22+G22</f>
        <v>-20000</v>
      </c>
    </row>
    <row r="23" spans="2:12">
      <c r="B23" s="17">
        <v>21</v>
      </c>
      <c r="C23" s="27">
        <v>-12000</v>
      </c>
      <c r="D23" s="27">
        <f t="shared" si="2"/>
        <v>-7200</v>
      </c>
      <c r="E23" s="27">
        <v>-10000</v>
      </c>
      <c r="F23" s="27">
        <v>0</v>
      </c>
      <c r="G23" s="32">
        <v>0</v>
      </c>
      <c r="H23" s="33">
        <f t="shared" si="3"/>
        <v>0</v>
      </c>
      <c r="I23" s="33">
        <v>0</v>
      </c>
      <c r="J23" s="36">
        <f t="shared" si="0"/>
        <v>0</v>
      </c>
      <c r="K23" s="27">
        <f t="shared" si="4"/>
        <v>-7200</v>
      </c>
      <c r="L23" s="27">
        <f>C23+E23+G23</f>
        <v>-22000</v>
      </c>
    </row>
    <row r="24" spans="2:12">
      <c r="B24" s="17">
        <v>22</v>
      </c>
      <c r="C24" s="27">
        <v>0</v>
      </c>
      <c r="D24" s="27">
        <f t="shared" si="2"/>
        <v>0</v>
      </c>
      <c r="E24" s="27">
        <v>0</v>
      </c>
      <c r="F24" s="27">
        <v>-500</v>
      </c>
      <c r="G24" s="32">
        <v>22000</v>
      </c>
      <c r="H24" s="33">
        <f t="shared" si="3"/>
        <v>13200</v>
      </c>
      <c r="I24" s="33">
        <v>0</v>
      </c>
      <c r="J24" s="36">
        <f t="shared" si="0"/>
        <v>0</v>
      </c>
      <c r="K24" s="27">
        <f t="shared" si="4"/>
        <v>12700</v>
      </c>
      <c r="L24" s="27">
        <f t="shared" si="5"/>
        <v>22000</v>
      </c>
    </row>
    <row r="25" spans="2:12">
      <c r="B25" s="17">
        <v>23</v>
      </c>
      <c r="C25" s="27">
        <v>0</v>
      </c>
      <c r="D25" s="27">
        <f t="shared" si="2"/>
        <v>0</v>
      </c>
      <c r="E25" s="27">
        <v>0</v>
      </c>
      <c r="F25" s="27">
        <v>-500</v>
      </c>
      <c r="G25" s="32">
        <v>22000</v>
      </c>
      <c r="H25" s="33">
        <f t="shared" si="3"/>
        <v>13200</v>
      </c>
      <c r="I25" s="33">
        <v>0</v>
      </c>
      <c r="J25" s="36">
        <f t="shared" si="0"/>
        <v>0</v>
      </c>
      <c r="K25" s="27">
        <f t="shared" si="4"/>
        <v>12700</v>
      </c>
      <c r="L25" s="27">
        <f t="shared" si="5"/>
        <v>22000</v>
      </c>
    </row>
    <row r="26" spans="2:12">
      <c r="B26" s="17">
        <v>24</v>
      </c>
      <c r="C26" s="27">
        <v>0</v>
      </c>
      <c r="D26" s="27">
        <f t="shared" si="2"/>
        <v>0</v>
      </c>
      <c r="E26" s="27">
        <v>0</v>
      </c>
      <c r="F26" s="27">
        <v>-500</v>
      </c>
      <c r="G26" s="32">
        <v>22000</v>
      </c>
      <c r="H26" s="33">
        <f t="shared" si="3"/>
        <v>13200</v>
      </c>
      <c r="I26" s="33">
        <v>0</v>
      </c>
      <c r="J26" s="36">
        <f t="shared" si="0"/>
        <v>0</v>
      </c>
      <c r="K26" s="27">
        <f t="shared" si="4"/>
        <v>12700</v>
      </c>
      <c r="L26" s="27">
        <f>C26+E26+G26</f>
        <v>22000</v>
      </c>
    </row>
    <row r="27" spans="2:12">
      <c r="B27" s="17">
        <v>25</v>
      </c>
      <c r="C27" s="27">
        <v>0</v>
      </c>
      <c r="D27" s="27">
        <f t="shared" si="2"/>
        <v>0</v>
      </c>
      <c r="E27" s="27">
        <v>0</v>
      </c>
      <c r="F27" s="27">
        <v>-500</v>
      </c>
      <c r="G27" s="32">
        <v>25000</v>
      </c>
      <c r="H27" s="33">
        <f t="shared" si="3"/>
        <v>15000</v>
      </c>
      <c r="I27" s="33">
        <v>0</v>
      </c>
      <c r="J27" s="36">
        <f t="shared" si="0"/>
        <v>0</v>
      </c>
      <c r="K27" s="27">
        <f t="shared" si="4"/>
        <v>14500</v>
      </c>
      <c r="L27" s="27">
        <f t="shared" si="5"/>
        <v>25000</v>
      </c>
    </row>
    <row r="28" spans="2:12">
      <c r="B28" s="17">
        <v>26</v>
      </c>
      <c r="C28" s="27">
        <v>0</v>
      </c>
      <c r="D28" s="27">
        <f t="shared" si="2"/>
        <v>0</v>
      </c>
      <c r="E28" s="27">
        <v>0</v>
      </c>
      <c r="F28" s="27">
        <v>-500</v>
      </c>
      <c r="G28" s="32">
        <v>25000</v>
      </c>
      <c r="H28" s="33">
        <f t="shared" si="3"/>
        <v>15000</v>
      </c>
      <c r="I28" s="33">
        <v>0</v>
      </c>
      <c r="J28" s="36">
        <f t="shared" si="0"/>
        <v>0</v>
      </c>
      <c r="K28" s="27">
        <f t="shared" si="4"/>
        <v>14500</v>
      </c>
      <c r="L28" s="27">
        <f t="shared" si="5"/>
        <v>25000</v>
      </c>
    </row>
    <row r="29" spans="2:12">
      <c r="B29" s="17">
        <v>27</v>
      </c>
      <c r="C29" s="27">
        <v>0</v>
      </c>
      <c r="D29" s="27">
        <f t="shared" si="2"/>
        <v>0</v>
      </c>
      <c r="E29" s="27">
        <v>0</v>
      </c>
      <c r="F29" s="27">
        <v>-500</v>
      </c>
      <c r="G29" s="32">
        <v>25000</v>
      </c>
      <c r="H29" s="33">
        <f t="shared" si="3"/>
        <v>15000</v>
      </c>
      <c r="I29" s="33">
        <v>0</v>
      </c>
      <c r="J29" s="36">
        <f t="shared" si="0"/>
        <v>0</v>
      </c>
      <c r="K29" s="27">
        <f t="shared" si="4"/>
        <v>14500</v>
      </c>
      <c r="L29" s="27">
        <f t="shared" si="5"/>
        <v>25000</v>
      </c>
    </row>
    <row r="30" spans="2:12">
      <c r="B30" s="17">
        <v>28</v>
      </c>
      <c r="C30" s="27">
        <v>0</v>
      </c>
      <c r="D30" s="27">
        <f t="shared" si="2"/>
        <v>0</v>
      </c>
      <c r="E30" s="27">
        <v>0</v>
      </c>
      <c r="F30" s="27">
        <v>-500</v>
      </c>
      <c r="G30" s="32">
        <v>25000</v>
      </c>
      <c r="H30" s="33">
        <f t="shared" si="3"/>
        <v>15000</v>
      </c>
      <c r="I30" s="33">
        <v>0</v>
      </c>
      <c r="J30" s="36">
        <f t="shared" si="0"/>
        <v>0</v>
      </c>
      <c r="K30" s="27">
        <f t="shared" si="4"/>
        <v>14500</v>
      </c>
      <c r="L30" s="27">
        <f t="shared" si="5"/>
        <v>25000</v>
      </c>
    </row>
    <row r="31" spans="2:12">
      <c r="B31" s="17">
        <v>29</v>
      </c>
      <c r="C31" s="27">
        <v>0</v>
      </c>
      <c r="D31" s="27">
        <f t="shared" si="2"/>
        <v>0</v>
      </c>
      <c r="E31" s="27">
        <v>0</v>
      </c>
      <c r="F31" s="27">
        <v>-500</v>
      </c>
      <c r="G31" s="32">
        <v>25000</v>
      </c>
      <c r="H31" s="33">
        <f t="shared" si="3"/>
        <v>15000</v>
      </c>
      <c r="I31" s="33">
        <v>0</v>
      </c>
      <c r="J31" s="36">
        <f t="shared" si="0"/>
        <v>0</v>
      </c>
      <c r="K31" s="27">
        <f t="shared" si="4"/>
        <v>14500</v>
      </c>
      <c r="L31" s="27">
        <f t="shared" si="5"/>
        <v>25000</v>
      </c>
    </row>
    <row r="32" spans="2:12">
      <c r="B32" s="17">
        <v>30</v>
      </c>
      <c r="C32" s="27">
        <v>0</v>
      </c>
      <c r="D32" s="27">
        <f t="shared" si="2"/>
        <v>0</v>
      </c>
      <c r="E32" s="27">
        <v>0</v>
      </c>
      <c r="F32" s="27">
        <v>-500</v>
      </c>
      <c r="G32" s="32">
        <v>30000</v>
      </c>
      <c r="H32" s="33">
        <f t="shared" si="3"/>
        <v>18000</v>
      </c>
      <c r="I32" s="33">
        <v>0</v>
      </c>
      <c r="J32" s="36">
        <f t="shared" si="0"/>
        <v>0</v>
      </c>
      <c r="K32" s="27">
        <f t="shared" si="4"/>
        <v>17500</v>
      </c>
      <c r="L32" s="27">
        <f t="shared" si="5"/>
        <v>30000</v>
      </c>
    </row>
    <row r="33" spans="2:12">
      <c r="B33" s="17">
        <v>31</v>
      </c>
      <c r="C33" s="27">
        <v>0</v>
      </c>
      <c r="D33" s="27">
        <f t="shared" si="2"/>
        <v>0</v>
      </c>
      <c r="E33" s="27">
        <v>0</v>
      </c>
      <c r="F33" s="27">
        <v>-500</v>
      </c>
      <c r="G33" s="32">
        <v>30000</v>
      </c>
      <c r="H33" s="33">
        <f t="shared" si="3"/>
        <v>18000</v>
      </c>
      <c r="I33" s="33">
        <v>0</v>
      </c>
      <c r="J33" s="36">
        <f t="shared" si="0"/>
        <v>0</v>
      </c>
      <c r="K33" s="27">
        <f t="shared" si="4"/>
        <v>17500</v>
      </c>
      <c r="L33" s="27">
        <f t="shared" si="5"/>
        <v>30000</v>
      </c>
    </row>
    <row r="34" spans="2:12">
      <c r="B34" s="17">
        <v>32</v>
      </c>
      <c r="C34" s="27">
        <v>0</v>
      </c>
      <c r="D34" s="27">
        <f t="shared" si="2"/>
        <v>0</v>
      </c>
      <c r="E34" s="27">
        <v>0</v>
      </c>
      <c r="F34" s="27">
        <v>-500</v>
      </c>
      <c r="G34" s="32">
        <v>30000</v>
      </c>
      <c r="H34" s="33">
        <f t="shared" si="3"/>
        <v>18000</v>
      </c>
      <c r="I34" s="33">
        <v>0</v>
      </c>
      <c r="J34" s="36">
        <f t="shared" si="0"/>
        <v>0</v>
      </c>
      <c r="K34" s="27">
        <f t="shared" si="4"/>
        <v>17500</v>
      </c>
      <c r="L34" s="27">
        <f t="shared" si="5"/>
        <v>30000</v>
      </c>
    </row>
    <row r="35" spans="2:12">
      <c r="B35" s="17">
        <v>33</v>
      </c>
      <c r="C35" s="27">
        <v>0</v>
      </c>
      <c r="D35" s="27">
        <f t="shared" si="2"/>
        <v>0</v>
      </c>
      <c r="E35" s="27">
        <v>0</v>
      </c>
      <c r="F35" s="27">
        <v>-500</v>
      </c>
      <c r="G35" s="32">
        <v>30000</v>
      </c>
      <c r="H35" s="33">
        <f t="shared" si="3"/>
        <v>18000</v>
      </c>
      <c r="I35" s="33">
        <v>0</v>
      </c>
      <c r="J35" s="36">
        <f t="shared" si="0"/>
        <v>0</v>
      </c>
      <c r="K35" s="27">
        <f t="shared" si="4"/>
        <v>17500</v>
      </c>
      <c r="L35" s="27">
        <f t="shared" si="5"/>
        <v>30000</v>
      </c>
    </row>
    <row r="36" spans="2:12">
      <c r="B36" s="17">
        <v>34</v>
      </c>
      <c r="C36" s="27">
        <v>0</v>
      </c>
      <c r="D36" s="27">
        <f t="shared" si="2"/>
        <v>0</v>
      </c>
      <c r="E36" s="27">
        <v>0</v>
      </c>
      <c r="F36" s="27">
        <v>-500</v>
      </c>
      <c r="G36" s="32">
        <v>30000</v>
      </c>
      <c r="H36" s="33">
        <f t="shared" si="3"/>
        <v>18000</v>
      </c>
      <c r="I36" s="33">
        <v>0</v>
      </c>
      <c r="J36" s="36">
        <f t="shared" si="0"/>
        <v>0</v>
      </c>
      <c r="K36" s="27">
        <f t="shared" si="4"/>
        <v>17500</v>
      </c>
      <c r="L36" s="27">
        <f t="shared" si="5"/>
        <v>30000</v>
      </c>
    </row>
    <row r="37" spans="2:12">
      <c r="B37" s="17">
        <v>35</v>
      </c>
      <c r="C37" s="27">
        <v>0</v>
      </c>
      <c r="D37" s="27">
        <f t="shared" si="2"/>
        <v>0</v>
      </c>
      <c r="E37" s="27">
        <v>0</v>
      </c>
      <c r="F37" s="27">
        <v>-500</v>
      </c>
      <c r="G37" s="32">
        <v>35000</v>
      </c>
      <c r="H37" s="33">
        <f t="shared" si="3"/>
        <v>21000</v>
      </c>
      <c r="I37" s="33">
        <v>0</v>
      </c>
      <c r="J37" s="36">
        <f t="shared" si="0"/>
        <v>0</v>
      </c>
      <c r="K37" s="27">
        <f t="shared" si="4"/>
        <v>20500</v>
      </c>
      <c r="L37" s="27">
        <f t="shared" si="5"/>
        <v>35000</v>
      </c>
    </row>
    <row r="38" spans="2:12">
      <c r="B38" s="17">
        <v>36</v>
      </c>
      <c r="C38" s="27">
        <v>0</v>
      </c>
      <c r="D38" s="27">
        <f t="shared" si="2"/>
        <v>0</v>
      </c>
      <c r="E38" s="27">
        <v>0</v>
      </c>
      <c r="F38" s="27">
        <v>-500</v>
      </c>
      <c r="G38" s="32">
        <v>35000</v>
      </c>
      <c r="H38" s="33">
        <f t="shared" si="3"/>
        <v>21000</v>
      </c>
      <c r="I38" s="33">
        <v>0</v>
      </c>
      <c r="J38" s="36">
        <f t="shared" si="0"/>
        <v>0</v>
      </c>
      <c r="K38" s="27">
        <f t="shared" si="4"/>
        <v>20500</v>
      </c>
      <c r="L38" s="27">
        <f t="shared" si="5"/>
        <v>35000</v>
      </c>
    </row>
    <row r="39" spans="2:12">
      <c r="B39" s="17">
        <v>37</v>
      </c>
      <c r="C39" s="27">
        <v>0</v>
      </c>
      <c r="D39" s="27">
        <f t="shared" si="2"/>
        <v>0</v>
      </c>
      <c r="E39" s="27">
        <v>0</v>
      </c>
      <c r="F39" s="27">
        <v>-500</v>
      </c>
      <c r="G39" s="32">
        <v>35000</v>
      </c>
      <c r="H39" s="33">
        <f t="shared" si="3"/>
        <v>21000</v>
      </c>
      <c r="I39" s="33">
        <v>0</v>
      </c>
      <c r="J39" s="36">
        <f t="shared" si="0"/>
        <v>0</v>
      </c>
      <c r="K39" s="27">
        <f t="shared" si="4"/>
        <v>20500</v>
      </c>
      <c r="L39" s="27">
        <f t="shared" si="5"/>
        <v>35000</v>
      </c>
    </row>
    <row r="40" spans="2:12">
      <c r="B40" s="17">
        <v>38</v>
      </c>
      <c r="C40" s="27">
        <v>0</v>
      </c>
      <c r="D40" s="27">
        <f t="shared" si="2"/>
        <v>0</v>
      </c>
      <c r="E40" s="27">
        <v>0</v>
      </c>
      <c r="F40" s="27">
        <v>-500</v>
      </c>
      <c r="G40" s="32">
        <v>35000</v>
      </c>
      <c r="H40" s="33">
        <f t="shared" si="3"/>
        <v>21000</v>
      </c>
      <c r="I40" s="33">
        <v>0</v>
      </c>
      <c r="J40" s="36">
        <f t="shared" si="0"/>
        <v>0</v>
      </c>
      <c r="K40" s="27">
        <f t="shared" si="4"/>
        <v>20500</v>
      </c>
      <c r="L40" s="27">
        <f t="shared" si="5"/>
        <v>35000</v>
      </c>
    </row>
    <row r="41" spans="2:12">
      <c r="B41" s="17">
        <v>39</v>
      </c>
      <c r="C41" s="27">
        <v>0</v>
      </c>
      <c r="D41" s="27">
        <f t="shared" si="2"/>
        <v>0</v>
      </c>
      <c r="E41" s="27">
        <v>0</v>
      </c>
      <c r="F41" s="27">
        <v>-500</v>
      </c>
      <c r="G41" s="32">
        <v>35000</v>
      </c>
      <c r="H41" s="33">
        <f t="shared" si="3"/>
        <v>21000</v>
      </c>
      <c r="I41" s="33">
        <v>0</v>
      </c>
      <c r="J41" s="36">
        <f t="shared" si="0"/>
        <v>0</v>
      </c>
      <c r="K41" s="27">
        <f t="shared" si="4"/>
        <v>20500</v>
      </c>
      <c r="L41" s="27">
        <f t="shared" si="5"/>
        <v>35000</v>
      </c>
    </row>
    <row r="42" spans="2:12">
      <c r="B42" s="17">
        <v>40</v>
      </c>
      <c r="C42" s="27">
        <v>0</v>
      </c>
      <c r="D42" s="27">
        <f t="shared" si="2"/>
        <v>0</v>
      </c>
      <c r="E42" s="27">
        <v>0</v>
      </c>
      <c r="F42" s="27">
        <v>-500</v>
      </c>
      <c r="G42" s="32">
        <v>40000</v>
      </c>
      <c r="H42" s="33">
        <f t="shared" si="3"/>
        <v>24000</v>
      </c>
      <c r="I42" s="33">
        <v>0</v>
      </c>
      <c r="J42" s="36">
        <f t="shared" si="0"/>
        <v>0</v>
      </c>
      <c r="K42" s="27">
        <f t="shared" si="4"/>
        <v>23500</v>
      </c>
      <c r="L42" s="27">
        <f t="shared" si="5"/>
        <v>40000</v>
      </c>
    </row>
    <row r="43" spans="2:12">
      <c r="B43" s="17">
        <v>41</v>
      </c>
      <c r="C43" s="27">
        <v>0</v>
      </c>
      <c r="D43" s="27">
        <f t="shared" si="2"/>
        <v>0</v>
      </c>
      <c r="E43" s="27">
        <v>0</v>
      </c>
      <c r="F43" s="27">
        <v>-500</v>
      </c>
      <c r="G43" s="32">
        <v>40000</v>
      </c>
      <c r="H43" s="33">
        <f t="shared" si="3"/>
        <v>24000</v>
      </c>
      <c r="I43" s="33">
        <v>0</v>
      </c>
      <c r="J43" s="36">
        <f t="shared" si="0"/>
        <v>0</v>
      </c>
      <c r="K43" s="27">
        <f t="shared" si="4"/>
        <v>23500</v>
      </c>
      <c r="L43" s="27">
        <f t="shared" si="5"/>
        <v>40000</v>
      </c>
    </row>
    <row r="44" spans="2:12">
      <c r="B44" s="17">
        <v>42</v>
      </c>
      <c r="C44" s="27">
        <v>0</v>
      </c>
      <c r="D44" s="27">
        <f t="shared" si="2"/>
        <v>0</v>
      </c>
      <c r="E44" s="27">
        <v>0</v>
      </c>
      <c r="F44" s="27">
        <v>-500</v>
      </c>
      <c r="G44" s="32">
        <v>40000</v>
      </c>
      <c r="H44" s="33">
        <f t="shared" si="3"/>
        <v>24000</v>
      </c>
      <c r="I44" s="33">
        <v>0</v>
      </c>
      <c r="J44" s="36">
        <f t="shared" si="0"/>
        <v>0</v>
      </c>
      <c r="K44" s="27">
        <f t="shared" si="4"/>
        <v>23500</v>
      </c>
      <c r="L44" s="27">
        <f t="shared" si="5"/>
        <v>40000</v>
      </c>
    </row>
    <row r="45" spans="2:12">
      <c r="B45" s="17">
        <v>43</v>
      </c>
      <c r="C45" s="27">
        <v>0</v>
      </c>
      <c r="D45" s="27">
        <f t="shared" si="2"/>
        <v>0</v>
      </c>
      <c r="E45" s="27">
        <v>0</v>
      </c>
      <c r="F45" s="27">
        <v>-500</v>
      </c>
      <c r="G45" s="32">
        <v>40000</v>
      </c>
      <c r="H45" s="33">
        <f t="shared" si="3"/>
        <v>24000</v>
      </c>
      <c r="I45" s="33">
        <v>0</v>
      </c>
      <c r="J45" s="36">
        <f t="shared" si="0"/>
        <v>0</v>
      </c>
      <c r="K45" s="27">
        <f t="shared" si="4"/>
        <v>23500</v>
      </c>
      <c r="L45" s="27">
        <f t="shared" si="5"/>
        <v>40000</v>
      </c>
    </row>
    <row r="46" spans="2:12">
      <c r="B46" s="17">
        <v>44</v>
      </c>
      <c r="C46" s="27">
        <v>0</v>
      </c>
      <c r="D46" s="27">
        <f t="shared" si="2"/>
        <v>0</v>
      </c>
      <c r="E46" s="27">
        <v>0</v>
      </c>
      <c r="F46" s="27">
        <v>-500</v>
      </c>
      <c r="G46" s="32">
        <v>40000</v>
      </c>
      <c r="H46" s="33">
        <f t="shared" si="3"/>
        <v>24000</v>
      </c>
      <c r="I46" s="33">
        <v>0</v>
      </c>
      <c r="J46" s="36">
        <f t="shared" si="0"/>
        <v>0</v>
      </c>
      <c r="K46" s="27">
        <f t="shared" si="4"/>
        <v>23500</v>
      </c>
      <c r="L46" s="27">
        <f t="shared" si="5"/>
        <v>40000</v>
      </c>
    </row>
    <row r="47" spans="2:12">
      <c r="B47" s="17">
        <v>45</v>
      </c>
      <c r="C47" s="27">
        <v>0</v>
      </c>
      <c r="D47" s="27">
        <f t="shared" si="2"/>
        <v>0</v>
      </c>
      <c r="E47" s="27">
        <v>0</v>
      </c>
      <c r="F47" s="27">
        <v>-500</v>
      </c>
      <c r="G47" s="32">
        <v>40000</v>
      </c>
      <c r="H47" s="33">
        <f t="shared" si="3"/>
        <v>24000</v>
      </c>
      <c r="I47" s="33">
        <v>0</v>
      </c>
      <c r="J47" s="36">
        <f t="shared" si="0"/>
        <v>0</v>
      </c>
      <c r="K47" s="27">
        <f t="shared" si="4"/>
        <v>23500</v>
      </c>
      <c r="L47" s="27">
        <f t="shared" si="5"/>
        <v>40000</v>
      </c>
    </row>
    <row r="48" spans="2:12">
      <c r="B48" s="17">
        <v>46</v>
      </c>
      <c r="C48" s="27">
        <v>0</v>
      </c>
      <c r="D48" s="27">
        <f t="shared" si="2"/>
        <v>0</v>
      </c>
      <c r="E48" s="27">
        <v>0</v>
      </c>
      <c r="F48" s="27">
        <v>0</v>
      </c>
      <c r="G48" s="32">
        <v>40000</v>
      </c>
      <c r="H48" s="33">
        <f t="shared" si="3"/>
        <v>24000</v>
      </c>
      <c r="I48" s="33">
        <v>0</v>
      </c>
      <c r="J48" s="36">
        <f t="shared" si="0"/>
        <v>0</v>
      </c>
      <c r="K48" s="27">
        <f t="shared" si="4"/>
        <v>24000</v>
      </c>
      <c r="L48" s="27">
        <f t="shared" si="5"/>
        <v>40000</v>
      </c>
    </row>
    <row r="49" spans="2:12">
      <c r="B49" s="17">
        <v>47</v>
      </c>
      <c r="C49" s="27">
        <v>0</v>
      </c>
      <c r="D49" s="27">
        <f t="shared" si="2"/>
        <v>0</v>
      </c>
      <c r="E49" s="27">
        <v>0</v>
      </c>
      <c r="F49" s="27">
        <v>0</v>
      </c>
      <c r="G49" s="32">
        <v>40000</v>
      </c>
      <c r="H49" s="33">
        <f t="shared" si="3"/>
        <v>24000</v>
      </c>
      <c r="I49" s="33">
        <v>0</v>
      </c>
      <c r="J49" s="36">
        <f t="shared" si="0"/>
        <v>0</v>
      </c>
      <c r="K49" s="27">
        <f t="shared" si="4"/>
        <v>24000</v>
      </c>
      <c r="L49" s="27">
        <f t="shared" si="5"/>
        <v>40000</v>
      </c>
    </row>
    <row r="50" spans="2:12">
      <c r="B50" s="17">
        <v>48</v>
      </c>
      <c r="C50" s="27">
        <v>0</v>
      </c>
      <c r="D50" s="27">
        <f t="shared" si="2"/>
        <v>0</v>
      </c>
      <c r="E50" s="27">
        <v>0</v>
      </c>
      <c r="F50" s="27">
        <v>0</v>
      </c>
      <c r="G50" s="32">
        <v>40000</v>
      </c>
      <c r="H50" s="33">
        <f t="shared" si="3"/>
        <v>24000</v>
      </c>
      <c r="I50" s="33">
        <v>0</v>
      </c>
      <c r="J50" s="36">
        <f t="shared" si="0"/>
        <v>0</v>
      </c>
      <c r="K50" s="27">
        <f t="shared" si="4"/>
        <v>24000</v>
      </c>
      <c r="L50" s="27">
        <f t="shared" si="5"/>
        <v>40000</v>
      </c>
    </row>
    <row r="51" spans="2:12">
      <c r="B51" s="17">
        <v>49</v>
      </c>
      <c r="C51" s="27">
        <v>0</v>
      </c>
      <c r="D51" s="27">
        <f t="shared" si="2"/>
        <v>0</v>
      </c>
      <c r="E51" s="27">
        <v>0</v>
      </c>
      <c r="F51" s="27">
        <v>0</v>
      </c>
      <c r="G51" s="32">
        <v>40000</v>
      </c>
      <c r="H51" s="33">
        <f t="shared" si="3"/>
        <v>24000</v>
      </c>
      <c r="I51" s="33">
        <v>0</v>
      </c>
      <c r="J51" s="36">
        <f t="shared" si="0"/>
        <v>0</v>
      </c>
      <c r="K51" s="27">
        <f t="shared" si="4"/>
        <v>24000</v>
      </c>
      <c r="L51" s="27">
        <f t="shared" si="5"/>
        <v>40000</v>
      </c>
    </row>
    <row r="52" spans="2:12">
      <c r="B52" s="17">
        <v>50</v>
      </c>
      <c r="C52" s="27">
        <v>0</v>
      </c>
      <c r="D52" s="27">
        <f t="shared" si="2"/>
        <v>0</v>
      </c>
      <c r="E52" s="27">
        <v>0</v>
      </c>
      <c r="F52" s="27">
        <v>0</v>
      </c>
      <c r="G52" s="32">
        <v>45000</v>
      </c>
      <c r="H52" s="33">
        <f t="shared" si="3"/>
        <v>27000</v>
      </c>
      <c r="I52" s="33">
        <v>0</v>
      </c>
      <c r="J52" s="36">
        <f t="shared" si="0"/>
        <v>0</v>
      </c>
      <c r="K52" s="27">
        <f t="shared" si="4"/>
        <v>27000</v>
      </c>
      <c r="L52" s="27">
        <f t="shared" si="5"/>
        <v>45000</v>
      </c>
    </row>
    <row r="53" spans="2:12">
      <c r="B53" s="17">
        <v>51</v>
      </c>
      <c r="C53" s="27">
        <v>0</v>
      </c>
      <c r="D53" s="27">
        <f t="shared" si="2"/>
        <v>0</v>
      </c>
      <c r="E53" s="27">
        <v>0</v>
      </c>
      <c r="F53" s="27">
        <v>0</v>
      </c>
      <c r="G53" s="32">
        <v>45000</v>
      </c>
      <c r="H53" s="33">
        <f t="shared" si="3"/>
        <v>27000</v>
      </c>
      <c r="I53" s="33">
        <v>0</v>
      </c>
      <c r="J53" s="36">
        <f t="shared" si="0"/>
        <v>0</v>
      </c>
      <c r="K53" s="27">
        <f t="shared" si="4"/>
        <v>27000</v>
      </c>
      <c r="L53" s="27">
        <f t="shared" si="5"/>
        <v>45000</v>
      </c>
    </row>
    <row r="54" spans="2:12">
      <c r="B54" s="17">
        <v>52</v>
      </c>
      <c r="C54" s="27">
        <v>0</v>
      </c>
      <c r="D54" s="27">
        <f t="shared" si="2"/>
        <v>0</v>
      </c>
      <c r="E54" s="27">
        <v>0</v>
      </c>
      <c r="F54" s="27">
        <v>0</v>
      </c>
      <c r="G54" s="32">
        <v>45000</v>
      </c>
      <c r="H54" s="33">
        <f t="shared" si="3"/>
        <v>27000</v>
      </c>
      <c r="I54" s="33">
        <v>0</v>
      </c>
      <c r="J54" s="36">
        <f t="shared" si="0"/>
        <v>0</v>
      </c>
      <c r="K54" s="27">
        <f t="shared" si="4"/>
        <v>27000</v>
      </c>
      <c r="L54" s="27">
        <f t="shared" si="5"/>
        <v>45000</v>
      </c>
    </row>
    <row r="55" spans="2:12">
      <c r="B55" s="17">
        <v>53</v>
      </c>
      <c r="C55" s="27">
        <v>0</v>
      </c>
      <c r="D55" s="27">
        <f t="shared" si="2"/>
        <v>0</v>
      </c>
      <c r="E55" s="27">
        <v>0</v>
      </c>
      <c r="F55" s="27">
        <v>0</v>
      </c>
      <c r="G55" s="32">
        <v>45000</v>
      </c>
      <c r="H55" s="33">
        <f t="shared" si="3"/>
        <v>27000</v>
      </c>
      <c r="I55" s="33">
        <v>0</v>
      </c>
      <c r="J55" s="36">
        <f t="shared" si="0"/>
        <v>0</v>
      </c>
      <c r="K55" s="27">
        <f t="shared" si="4"/>
        <v>27000</v>
      </c>
      <c r="L55" s="27">
        <f t="shared" si="5"/>
        <v>45000</v>
      </c>
    </row>
    <row r="56" spans="2:12">
      <c r="B56" s="17">
        <v>54</v>
      </c>
      <c r="C56" s="27">
        <v>0</v>
      </c>
      <c r="D56" s="27">
        <f t="shared" si="2"/>
        <v>0</v>
      </c>
      <c r="E56" s="27">
        <v>0</v>
      </c>
      <c r="F56" s="27">
        <v>0</v>
      </c>
      <c r="G56" s="32">
        <v>45000</v>
      </c>
      <c r="H56" s="33">
        <f t="shared" si="3"/>
        <v>27000</v>
      </c>
      <c r="I56" s="33">
        <v>0</v>
      </c>
      <c r="J56" s="36">
        <f t="shared" si="0"/>
        <v>0</v>
      </c>
      <c r="K56" s="27">
        <f t="shared" si="4"/>
        <v>27000</v>
      </c>
      <c r="L56" s="27">
        <f t="shared" si="5"/>
        <v>45000</v>
      </c>
    </row>
    <row r="57" spans="2:12">
      <c r="B57" s="17">
        <v>55</v>
      </c>
      <c r="C57" s="27">
        <v>0</v>
      </c>
      <c r="D57" s="27">
        <f t="shared" si="2"/>
        <v>0</v>
      </c>
      <c r="E57" s="27">
        <v>0</v>
      </c>
      <c r="F57" s="27">
        <v>0</v>
      </c>
      <c r="G57" s="32">
        <v>45000</v>
      </c>
      <c r="H57" s="33">
        <f t="shared" si="3"/>
        <v>27000</v>
      </c>
      <c r="I57" s="33">
        <v>0</v>
      </c>
      <c r="J57" s="36">
        <f t="shared" si="0"/>
        <v>0</v>
      </c>
      <c r="K57" s="27">
        <f t="shared" si="4"/>
        <v>27000</v>
      </c>
      <c r="L57" s="27">
        <f t="shared" si="5"/>
        <v>45000</v>
      </c>
    </row>
    <row r="58" spans="2:12">
      <c r="B58" s="17">
        <v>56</v>
      </c>
      <c r="C58" s="27">
        <v>0</v>
      </c>
      <c r="D58" s="27">
        <f t="shared" si="2"/>
        <v>0</v>
      </c>
      <c r="E58" s="27">
        <v>0</v>
      </c>
      <c r="F58" s="27">
        <v>0</v>
      </c>
      <c r="G58" s="32">
        <v>45000</v>
      </c>
      <c r="H58" s="33">
        <f t="shared" si="3"/>
        <v>27000</v>
      </c>
      <c r="I58" s="33">
        <v>0</v>
      </c>
      <c r="J58" s="36">
        <f t="shared" si="0"/>
        <v>0</v>
      </c>
      <c r="K58" s="27">
        <f t="shared" si="4"/>
        <v>27000</v>
      </c>
      <c r="L58" s="27">
        <f t="shared" si="5"/>
        <v>45000</v>
      </c>
    </row>
    <row r="59" spans="2:12">
      <c r="B59" s="17">
        <v>57</v>
      </c>
      <c r="C59" s="27">
        <v>0</v>
      </c>
      <c r="D59" s="27">
        <f t="shared" si="2"/>
        <v>0</v>
      </c>
      <c r="E59" s="27">
        <v>0</v>
      </c>
      <c r="F59" s="27">
        <v>0</v>
      </c>
      <c r="G59" s="32">
        <v>45000</v>
      </c>
      <c r="H59" s="33">
        <f t="shared" si="3"/>
        <v>27000</v>
      </c>
      <c r="I59" s="33">
        <v>0</v>
      </c>
      <c r="J59" s="36">
        <f t="shared" si="0"/>
        <v>0</v>
      </c>
      <c r="K59" s="27">
        <f t="shared" si="4"/>
        <v>27000</v>
      </c>
      <c r="L59" s="27">
        <f t="shared" si="5"/>
        <v>45000</v>
      </c>
    </row>
    <row r="60" spans="2:12">
      <c r="B60" s="17">
        <v>58</v>
      </c>
      <c r="C60" s="27">
        <v>0</v>
      </c>
      <c r="D60" s="27">
        <f t="shared" si="2"/>
        <v>0</v>
      </c>
      <c r="E60" s="27">
        <v>0</v>
      </c>
      <c r="F60" s="27">
        <v>0</v>
      </c>
      <c r="G60" s="32">
        <v>45000</v>
      </c>
      <c r="H60" s="33">
        <f t="shared" si="3"/>
        <v>27000</v>
      </c>
      <c r="I60" s="33">
        <v>0</v>
      </c>
      <c r="J60" s="36">
        <f t="shared" si="0"/>
        <v>0</v>
      </c>
      <c r="K60" s="27">
        <f t="shared" si="4"/>
        <v>27000</v>
      </c>
      <c r="L60" s="27">
        <f t="shared" si="5"/>
        <v>45000</v>
      </c>
    </row>
    <row r="61" spans="2:12">
      <c r="B61" s="17">
        <v>59</v>
      </c>
      <c r="C61" s="27">
        <v>0</v>
      </c>
      <c r="D61" s="27">
        <f t="shared" si="2"/>
        <v>0</v>
      </c>
      <c r="E61" s="27">
        <v>0</v>
      </c>
      <c r="F61" s="27">
        <v>0</v>
      </c>
      <c r="G61" s="32">
        <v>45000</v>
      </c>
      <c r="H61" s="33">
        <f t="shared" si="3"/>
        <v>27000</v>
      </c>
      <c r="I61" s="33">
        <v>0</v>
      </c>
      <c r="J61" s="36">
        <f t="shared" si="0"/>
        <v>0</v>
      </c>
      <c r="K61" s="27">
        <f t="shared" si="4"/>
        <v>27000</v>
      </c>
      <c r="L61" s="27">
        <f t="shared" si="5"/>
        <v>45000</v>
      </c>
    </row>
    <row r="62" spans="2:12">
      <c r="B62" s="17">
        <v>60</v>
      </c>
      <c r="C62" s="27">
        <v>0</v>
      </c>
      <c r="D62" s="27">
        <f t="shared" si="2"/>
        <v>0</v>
      </c>
      <c r="E62" s="27">
        <v>0</v>
      </c>
      <c r="F62" s="27">
        <v>0</v>
      </c>
      <c r="G62" s="32">
        <v>40000</v>
      </c>
      <c r="H62" s="33">
        <f t="shared" si="3"/>
        <v>24000</v>
      </c>
      <c r="I62" s="33">
        <v>0</v>
      </c>
      <c r="J62" s="36">
        <f t="shared" si="0"/>
        <v>0</v>
      </c>
      <c r="K62" s="27">
        <f t="shared" si="4"/>
        <v>24000</v>
      </c>
      <c r="L62" s="27">
        <f t="shared" si="5"/>
        <v>40000</v>
      </c>
    </row>
    <row r="63" spans="2:12">
      <c r="B63" s="17">
        <v>61</v>
      </c>
      <c r="C63" s="27">
        <v>0</v>
      </c>
      <c r="D63" s="27">
        <f t="shared" si="2"/>
        <v>0</v>
      </c>
      <c r="E63" s="27">
        <v>0</v>
      </c>
      <c r="F63" s="27">
        <v>0</v>
      </c>
      <c r="G63" s="32">
        <v>40000</v>
      </c>
      <c r="H63" s="33">
        <f t="shared" si="3"/>
        <v>24000</v>
      </c>
      <c r="I63" s="33">
        <v>0</v>
      </c>
      <c r="J63" s="36">
        <f t="shared" si="0"/>
        <v>0</v>
      </c>
      <c r="K63" s="27">
        <f t="shared" si="4"/>
        <v>24000</v>
      </c>
      <c r="L63" s="27">
        <f t="shared" si="5"/>
        <v>40000</v>
      </c>
    </row>
    <row r="64" spans="2:12">
      <c r="B64" s="17">
        <v>62</v>
      </c>
      <c r="C64" s="27">
        <v>0</v>
      </c>
      <c r="D64" s="27">
        <f t="shared" si="2"/>
        <v>0</v>
      </c>
      <c r="E64" s="27">
        <v>0</v>
      </c>
      <c r="F64" s="27">
        <v>0</v>
      </c>
      <c r="G64" s="32">
        <v>40000</v>
      </c>
      <c r="H64" s="33">
        <f t="shared" si="3"/>
        <v>24000</v>
      </c>
      <c r="I64" s="33">
        <v>0</v>
      </c>
      <c r="J64" s="36">
        <f t="shared" si="0"/>
        <v>0</v>
      </c>
      <c r="K64" s="27">
        <f t="shared" si="4"/>
        <v>24000</v>
      </c>
      <c r="L64" s="27">
        <f t="shared" si="5"/>
        <v>40000</v>
      </c>
    </row>
    <row r="65" spans="2:12">
      <c r="B65" s="17">
        <v>63</v>
      </c>
      <c r="C65" s="27">
        <v>0</v>
      </c>
      <c r="D65" s="27">
        <f t="shared" si="2"/>
        <v>0</v>
      </c>
      <c r="E65" s="27">
        <v>0</v>
      </c>
      <c r="F65" s="27">
        <v>0</v>
      </c>
      <c r="G65" s="32">
        <v>40000</v>
      </c>
      <c r="H65" s="33">
        <f t="shared" si="3"/>
        <v>24000</v>
      </c>
      <c r="I65" s="33">
        <v>0</v>
      </c>
      <c r="J65" s="36">
        <f t="shared" si="0"/>
        <v>0</v>
      </c>
      <c r="K65" s="27">
        <f t="shared" si="4"/>
        <v>24000</v>
      </c>
      <c r="L65" s="27">
        <f t="shared" si="5"/>
        <v>40000</v>
      </c>
    </row>
    <row r="66" spans="2:12">
      <c r="B66" s="17">
        <v>64</v>
      </c>
      <c r="C66" s="27">
        <v>0</v>
      </c>
      <c r="D66" s="27">
        <f t="shared" si="2"/>
        <v>0</v>
      </c>
      <c r="E66" s="27">
        <v>0</v>
      </c>
      <c r="F66" s="27">
        <v>0</v>
      </c>
      <c r="G66" s="32">
        <v>40000</v>
      </c>
      <c r="H66" s="33">
        <f t="shared" si="3"/>
        <v>24000</v>
      </c>
      <c r="I66" s="33">
        <v>0</v>
      </c>
      <c r="J66" s="36">
        <f t="shared" si="0"/>
        <v>0</v>
      </c>
      <c r="K66" s="27">
        <f t="shared" si="4"/>
        <v>24000</v>
      </c>
      <c r="L66" s="27">
        <f t="shared" si="5"/>
        <v>40000</v>
      </c>
    </row>
    <row r="67" spans="2:12">
      <c r="B67" s="17">
        <v>65</v>
      </c>
      <c r="C67" s="27">
        <v>0</v>
      </c>
      <c r="D67" s="27">
        <f t="shared" si="2"/>
        <v>0</v>
      </c>
      <c r="E67" s="27">
        <v>0</v>
      </c>
      <c r="F67" s="27">
        <v>0</v>
      </c>
      <c r="G67" s="32">
        <v>40000</v>
      </c>
      <c r="H67" s="33">
        <f t="shared" si="3"/>
        <v>24000</v>
      </c>
      <c r="I67" s="33">
        <v>0</v>
      </c>
      <c r="J67" s="36">
        <f t="shared" ref="J67" si="6">I67*(1-0.4)</f>
        <v>0</v>
      </c>
      <c r="K67" s="27">
        <f t="shared" si="4"/>
        <v>24000</v>
      </c>
      <c r="L67" s="27">
        <f t="shared" si="5"/>
        <v>40000</v>
      </c>
    </row>
    <row r="68" spans="2:12">
      <c r="B68" s="17">
        <v>66</v>
      </c>
      <c r="C68" s="27">
        <v>0</v>
      </c>
      <c r="D68" s="27">
        <f t="shared" si="2"/>
        <v>0</v>
      </c>
      <c r="E68" s="27">
        <v>0</v>
      </c>
      <c r="F68" s="27">
        <v>0</v>
      </c>
      <c r="G68" s="32">
        <v>0</v>
      </c>
      <c r="H68" s="33">
        <f t="shared" si="3"/>
        <v>0</v>
      </c>
      <c r="I68" s="33">
        <v>20000</v>
      </c>
      <c r="J68" s="36">
        <f t="shared" ref="J68" si="7">I68*(1-0.4)</f>
        <v>12000</v>
      </c>
      <c r="K68" s="27">
        <f t="shared" si="4"/>
        <v>12000</v>
      </c>
      <c r="L68" s="27">
        <f t="shared" si="5"/>
        <v>0</v>
      </c>
    </row>
    <row r="69" spans="2:12">
      <c r="B69" s="17">
        <v>67</v>
      </c>
      <c r="C69" s="27">
        <v>0</v>
      </c>
      <c r="D69" s="27">
        <f t="shared" si="2"/>
        <v>0</v>
      </c>
      <c r="E69" s="27">
        <v>0</v>
      </c>
      <c r="F69" s="27">
        <v>0</v>
      </c>
      <c r="G69" s="32">
        <v>0</v>
      </c>
      <c r="H69" s="33">
        <f t="shared" si="3"/>
        <v>0</v>
      </c>
      <c r="I69" s="33">
        <v>20000</v>
      </c>
      <c r="J69" s="36">
        <f t="shared" ref="J69" si="8">I69*(1-0.4)</f>
        <v>12000</v>
      </c>
      <c r="K69" s="27">
        <f t="shared" si="4"/>
        <v>12000</v>
      </c>
      <c r="L69" s="27">
        <f t="shared" si="5"/>
        <v>0</v>
      </c>
    </row>
    <row r="70" spans="2:12">
      <c r="B70" s="17">
        <v>68</v>
      </c>
      <c r="C70" s="27">
        <v>0</v>
      </c>
      <c r="D70" s="27">
        <f t="shared" si="2"/>
        <v>0</v>
      </c>
      <c r="E70" s="27">
        <v>0</v>
      </c>
      <c r="F70" s="27">
        <v>0</v>
      </c>
      <c r="G70" s="32">
        <v>0</v>
      </c>
      <c r="H70" s="33">
        <f t="shared" si="3"/>
        <v>0</v>
      </c>
      <c r="I70" s="33">
        <v>20000</v>
      </c>
      <c r="J70" s="36">
        <f t="shared" ref="J70" si="9">I70*(1-0.4)</f>
        <v>12000</v>
      </c>
      <c r="K70" s="27">
        <f t="shared" si="4"/>
        <v>12000</v>
      </c>
      <c r="L70" s="27">
        <f t="shared" si="5"/>
        <v>0</v>
      </c>
    </row>
    <row r="71" spans="2:12">
      <c r="B71" s="17">
        <v>69</v>
      </c>
      <c r="C71" s="27">
        <v>0</v>
      </c>
      <c r="D71" s="27">
        <f t="shared" si="2"/>
        <v>0</v>
      </c>
      <c r="E71" s="27">
        <v>0</v>
      </c>
      <c r="F71" s="27">
        <v>0</v>
      </c>
      <c r="G71" s="32">
        <v>0</v>
      </c>
      <c r="H71" s="33">
        <f t="shared" si="3"/>
        <v>0</v>
      </c>
      <c r="I71" s="33">
        <v>20000</v>
      </c>
      <c r="J71" s="36">
        <f t="shared" ref="J71" si="10">I71*(1-0.4)</f>
        <v>12000</v>
      </c>
      <c r="K71" s="27">
        <f t="shared" si="4"/>
        <v>12000</v>
      </c>
      <c r="L71" s="27">
        <f t="shared" si="5"/>
        <v>0</v>
      </c>
    </row>
    <row r="72" spans="2:12">
      <c r="B72" s="17">
        <v>70</v>
      </c>
      <c r="C72" s="27">
        <v>0</v>
      </c>
      <c r="D72" s="27">
        <f t="shared" ref="D72" si="11">C72*(1-0.4)</f>
        <v>0</v>
      </c>
      <c r="E72" s="27">
        <v>0</v>
      </c>
      <c r="F72" s="27">
        <v>0</v>
      </c>
      <c r="G72" s="32">
        <v>0</v>
      </c>
      <c r="H72" s="33">
        <f t="shared" ref="H72" si="12">G72*(1-0.4)</f>
        <v>0</v>
      </c>
      <c r="I72" s="33">
        <v>20000</v>
      </c>
      <c r="J72" s="36">
        <f t="shared" ref="J72" si="13">I72*(1-0.4)</f>
        <v>12000</v>
      </c>
      <c r="K72" s="27">
        <f t="shared" ref="K72" si="14">D72+F72+H72+J72</f>
        <v>12000</v>
      </c>
      <c r="L72" s="27">
        <f t="shared" si="5"/>
        <v>0</v>
      </c>
    </row>
  </sheetData>
  <phoneticPr fontId="2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2:V72"/>
  <sheetViews>
    <sheetView tabSelected="1" workbookViewId="0">
      <selection activeCell="E62" sqref="E62:E67"/>
    </sheetView>
  </sheetViews>
  <sheetFormatPr defaultColWidth="12" defaultRowHeight="12.75"/>
  <cols>
    <col min="2" max="2" width="6.5" style="17" customWidth="1"/>
    <col min="3" max="28" width="9.5" customWidth="1"/>
  </cols>
  <sheetData>
    <row r="2" spans="1:22">
      <c r="B2" s="28" t="s">
        <v>19</v>
      </c>
    </row>
    <row r="3" spans="1:22">
      <c r="B3" s="29" t="s">
        <v>20</v>
      </c>
      <c r="C3" s="39">
        <v>0.4</v>
      </c>
      <c r="Q3" s="46">
        <f t="shared" ref="Q3:V3" si="0">IRR(Q7:Q72)</f>
        <v>0.29905151871397462</v>
      </c>
      <c r="R3" s="46">
        <f t="shared" si="0"/>
        <v>0.13504285408524327</v>
      </c>
      <c r="S3" s="46">
        <f t="shared" si="0"/>
        <v>0.12057701643354632</v>
      </c>
      <c r="T3" s="46">
        <f t="shared" si="0"/>
        <v>8.5679119904697787E-2</v>
      </c>
      <c r="U3" s="46">
        <f t="shared" si="0"/>
        <v>0.25562057281536682</v>
      </c>
      <c r="V3" s="46">
        <f t="shared" si="0"/>
        <v>0.19952308253915976</v>
      </c>
    </row>
    <row r="5" spans="1:22" ht="25.5">
      <c r="A5" s="22"/>
      <c r="B5" s="23"/>
      <c r="C5" s="24" t="s">
        <v>28</v>
      </c>
      <c r="D5" s="24"/>
      <c r="E5" s="30" t="s">
        <v>7</v>
      </c>
      <c r="F5" s="34"/>
      <c r="G5" s="24"/>
      <c r="H5" s="34"/>
      <c r="I5" s="30" t="s">
        <v>8</v>
      </c>
      <c r="J5" s="34"/>
      <c r="K5" s="24"/>
      <c r="L5" s="34"/>
      <c r="M5" s="30" t="s">
        <v>9</v>
      </c>
      <c r="N5" s="34"/>
      <c r="O5" s="24"/>
      <c r="P5" s="34"/>
      <c r="Q5" s="30" t="s">
        <v>16</v>
      </c>
      <c r="R5" s="34"/>
      <c r="S5" s="24" t="s">
        <v>10</v>
      </c>
      <c r="T5" s="24"/>
      <c r="U5" s="30" t="s">
        <v>10</v>
      </c>
      <c r="V5" s="24"/>
    </row>
    <row r="6" spans="1:22" ht="76.5">
      <c r="A6" s="25"/>
      <c r="B6" s="26"/>
      <c r="C6" s="25" t="s">
        <v>30</v>
      </c>
      <c r="D6" s="25" t="s">
        <v>15</v>
      </c>
      <c r="E6" s="31" t="s">
        <v>31</v>
      </c>
      <c r="F6" s="25" t="s">
        <v>32</v>
      </c>
      <c r="G6" s="25" t="s">
        <v>3</v>
      </c>
      <c r="H6" s="35" t="s">
        <v>4</v>
      </c>
      <c r="I6" s="31" t="s">
        <v>31</v>
      </c>
      <c r="J6" s="25" t="s">
        <v>32</v>
      </c>
      <c r="K6" s="25" t="s">
        <v>3</v>
      </c>
      <c r="L6" s="35" t="s">
        <v>4</v>
      </c>
      <c r="M6" s="31" t="s">
        <v>31</v>
      </c>
      <c r="N6" s="25" t="s">
        <v>32</v>
      </c>
      <c r="O6" s="25" t="s">
        <v>3</v>
      </c>
      <c r="P6" s="35" t="s">
        <v>4</v>
      </c>
      <c r="Q6" s="31" t="s">
        <v>17</v>
      </c>
      <c r="R6" s="35" t="s">
        <v>18</v>
      </c>
      <c r="S6" s="25" t="s">
        <v>11</v>
      </c>
      <c r="T6" s="25" t="s">
        <v>12</v>
      </c>
      <c r="U6" s="31" t="s">
        <v>13</v>
      </c>
      <c r="V6" s="25" t="s">
        <v>14</v>
      </c>
    </row>
    <row r="7" spans="1:22">
      <c r="A7" s="3" t="s">
        <v>26</v>
      </c>
      <c r="B7" s="17">
        <v>5</v>
      </c>
      <c r="C7" s="27">
        <v>-2000</v>
      </c>
      <c r="D7" s="27">
        <v>0</v>
      </c>
      <c r="E7" s="32">
        <v>0</v>
      </c>
      <c r="F7" s="33">
        <f>E7*(1-$C$3)</f>
        <v>0</v>
      </c>
      <c r="G7" s="33">
        <v>0</v>
      </c>
      <c r="H7" s="33">
        <f>G7*(1-$C$3)</f>
        <v>0</v>
      </c>
      <c r="I7" s="32">
        <v>0</v>
      </c>
      <c r="J7" s="33">
        <f>I7*(1-$C$3)</f>
        <v>0</v>
      </c>
      <c r="K7" s="33">
        <v>0</v>
      </c>
      <c r="L7" s="33">
        <f>K7*(1-$C$3)</f>
        <v>0</v>
      </c>
      <c r="M7" s="32">
        <v>0</v>
      </c>
      <c r="N7" s="33">
        <f>M7*(1-$C$3)</f>
        <v>0</v>
      </c>
      <c r="O7" s="33">
        <v>0</v>
      </c>
      <c r="P7" s="33">
        <f>O7*(1-$C$3)</f>
        <v>0</v>
      </c>
      <c r="Q7" s="32">
        <f>F7+H7+D7</f>
        <v>0</v>
      </c>
      <c r="R7" s="36">
        <f>E7+C7</f>
        <v>-2000</v>
      </c>
      <c r="S7" s="27">
        <f t="shared" ref="S7:S20" si="1">F7-J7+H7-L7+D7</f>
        <v>0</v>
      </c>
      <c r="T7" s="27">
        <v>0</v>
      </c>
      <c r="U7" s="32">
        <f>J7-N7+L7-P7</f>
        <v>0</v>
      </c>
      <c r="V7" s="33">
        <v>0</v>
      </c>
    </row>
    <row r="8" spans="1:22">
      <c r="B8" s="17">
        <v>6</v>
      </c>
      <c r="C8" s="27">
        <v>-2000</v>
      </c>
      <c r="D8" s="27">
        <v>0</v>
      </c>
      <c r="E8" s="32">
        <v>0</v>
      </c>
      <c r="F8" s="33">
        <f t="shared" ref="F8:H71" si="2">E8*(1-$C$3)</f>
        <v>0</v>
      </c>
      <c r="G8" s="33">
        <v>0</v>
      </c>
      <c r="H8" s="33">
        <f t="shared" si="2"/>
        <v>0</v>
      </c>
      <c r="I8" s="32">
        <v>0</v>
      </c>
      <c r="J8" s="33">
        <f t="shared" ref="J8" si="3">I8*(1-$C$3)</f>
        <v>0</v>
      </c>
      <c r="K8" s="33">
        <v>0</v>
      </c>
      <c r="L8" s="33">
        <f t="shared" ref="L8" si="4">K8*(1-$C$3)</f>
        <v>0</v>
      </c>
      <c r="M8" s="32">
        <v>0</v>
      </c>
      <c r="N8" s="33">
        <f t="shared" ref="N8" si="5">M8*(1-$C$3)</f>
        <v>0</v>
      </c>
      <c r="O8" s="33">
        <v>0</v>
      </c>
      <c r="P8" s="33">
        <f t="shared" ref="P8" si="6">O8*(1-$C$3)</f>
        <v>0</v>
      </c>
      <c r="Q8" s="32">
        <f t="shared" ref="Q8:Q71" si="7">F8+H8+D8</f>
        <v>0</v>
      </c>
      <c r="R8" s="36">
        <f t="shared" ref="R8:R71" si="8">E8+C8</f>
        <v>-2000</v>
      </c>
      <c r="S8" s="27">
        <f t="shared" si="1"/>
        <v>0</v>
      </c>
      <c r="T8" s="27">
        <v>0</v>
      </c>
      <c r="U8" s="32">
        <f t="shared" ref="U8:U71" si="9">J8-N8+L8-P8</f>
        <v>0</v>
      </c>
      <c r="V8" s="33">
        <v>0</v>
      </c>
    </row>
    <row r="9" spans="1:22">
      <c r="B9" s="17">
        <v>7</v>
      </c>
      <c r="C9" s="27">
        <v>-2000</v>
      </c>
      <c r="D9" s="27">
        <v>0</v>
      </c>
      <c r="E9" s="32">
        <v>0</v>
      </c>
      <c r="F9" s="33">
        <f t="shared" si="2"/>
        <v>0</v>
      </c>
      <c r="G9" s="33">
        <v>0</v>
      </c>
      <c r="H9" s="33">
        <f t="shared" si="2"/>
        <v>0</v>
      </c>
      <c r="I9" s="32">
        <v>0</v>
      </c>
      <c r="J9" s="33">
        <f t="shared" ref="J9" si="10">I9*(1-$C$3)</f>
        <v>0</v>
      </c>
      <c r="K9" s="33">
        <v>0</v>
      </c>
      <c r="L9" s="33">
        <f t="shared" ref="L9" si="11">K9*(1-$C$3)</f>
        <v>0</v>
      </c>
      <c r="M9" s="32">
        <v>0</v>
      </c>
      <c r="N9" s="33">
        <f t="shared" ref="N9" si="12">M9*(1-$C$3)</f>
        <v>0</v>
      </c>
      <c r="O9" s="33">
        <v>0</v>
      </c>
      <c r="P9" s="33">
        <f t="shared" ref="P9" si="13">O9*(1-$C$3)</f>
        <v>0</v>
      </c>
      <c r="Q9" s="32">
        <f t="shared" si="7"/>
        <v>0</v>
      </c>
      <c r="R9" s="36">
        <f t="shared" si="8"/>
        <v>-2000</v>
      </c>
      <c r="S9" s="27">
        <f t="shared" si="1"/>
        <v>0</v>
      </c>
      <c r="T9" s="27">
        <v>0</v>
      </c>
      <c r="U9" s="32">
        <f t="shared" si="9"/>
        <v>0</v>
      </c>
      <c r="V9" s="33">
        <v>0</v>
      </c>
    </row>
    <row r="10" spans="1:22">
      <c r="B10" s="17">
        <v>8</v>
      </c>
      <c r="C10" s="27">
        <v>-2000</v>
      </c>
      <c r="D10" s="27">
        <v>0</v>
      </c>
      <c r="E10" s="32">
        <v>0</v>
      </c>
      <c r="F10" s="33">
        <f t="shared" si="2"/>
        <v>0</v>
      </c>
      <c r="G10" s="33">
        <v>0</v>
      </c>
      <c r="H10" s="33">
        <f t="shared" si="2"/>
        <v>0</v>
      </c>
      <c r="I10" s="32">
        <v>0</v>
      </c>
      <c r="J10" s="33">
        <f t="shared" ref="J10" si="14">I10*(1-$C$3)</f>
        <v>0</v>
      </c>
      <c r="K10" s="33">
        <v>0</v>
      </c>
      <c r="L10" s="33">
        <f t="shared" ref="L10" si="15">K10*(1-$C$3)</f>
        <v>0</v>
      </c>
      <c r="M10" s="32">
        <v>0</v>
      </c>
      <c r="N10" s="33">
        <f t="shared" ref="N10" si="16">M10*(1-$C$3)</f>
        <v>0</v>
      </c>
      <c r="O10" s="33">
        <v>0</v>
      </c>
      <c r="P10" s="33">
        <f t="shared" ref="P10" si="17">O10*(1-$C$3)</f>
        <v>0</v>
      </c>
      <c r="Q10" s="32">
        <f t="shared" si="7"/>
        <v>0</v>
      </c>
      <c r="R10" s="36">
        <f t="shared" si="8"/>
        <v>-2000</v>
      </c>
      <c r="S10" s="27">
        <f t="shared" si="1"/>
        <v>0</v>
      </c>
      <c r="T10" s="27">
        <v>0</v>
      </c>
      <c r="U10" s="32">
        <f t="shared" si="9"/>
        <v>0</v>
      </c>
      <c r="V10" s="33">
        <v>0</v>
      </c>
    </row>
    <row r="11" spans="1:22">
      <c r="B11" s="17">
        <v>9</v>
      </c>
      <c r="C11" s="27">
        <v>-2000</v>
      </c>
      <c r="D11" s="27">
        <v>0</v>
      </c>
      <c r="E11" s="32">
        <v>0</v>
      </c>
      <c r="F11" s="33">
        <f t="shared" si="2"/>
        <v>0</v>
      </c>
      <c r="G11" s="33">
        <v>0</v>
      </c>
      <c r="H11" s="33">
        <f t="shared" si="2"/>
        <v>0</v>
      </c>
      <c r="I11" s="32">
        <v>0</v>
      </c>
      <c r="J11" s="33">
        <f t="shared" ref="J11" si="18">I11*(1-$C$3)</f>
        <v>0</v>
      </c>
      <c r="K11" s="33">
        <v>0</v>
      </c>
      <c r="L11" s="33">
        <f t="shared" ref="L11" si="19">K11*(1-$C$3)</f>
        <v>0</v>
      </c>
      <c r="M11" s="32">
        <v>0</v>
      </c>
      <c r="N11" s="33">
        <f t="shared" ref="N11" si="20">M11*(1-$C$3)</f>
        <v>0</v>
      </c>
      <c r="O11" s="33">
        <v>0</v>
      </c>
      <c r="P11" s="33">
        <f t="shared" ref="P11" si="21">O11*(1-$C$3)</f>
        <v>0</v>
      </c>
      <c r="Q11" s="32">
        <f t="shared" si="7"/>
        <v>0</v>
      </c>
      <c r="R11" s="36">
        <f t="shared" si="8"/>
        <v>-2000</v>
      </c>
      <c r="S11" s="27">
        <f t="shared" si="1"/>
        <v>0</v>
      </c>
      <c r="T11" s="27">
        <v>0</v>
      </c>
      <c r="U11" s="32">
        <f t="shared" si="9"/>
        <v>0</v>
      </c>
      <c r="V11" s="33">
        <v>0</v>
      </c>
    </row>
    <row r="12" spans="1:22">
      <c r="B12" s="17">
        <v>10</v>
      </c>
      <c r="C12" s="27">
        <v>-2000</v>
      </c>
      <c r="D12" s="27">
        <v>0</v>
      </c>
      <c r="E12" s="32">
        <v>0</v>
      </c>
      <c r="F12" s="33">
        <f t="shared" si="2"/>
        <v>0</v>
      </c>
      <c r="G12" s="33">
        <v>0</v>
      </c>
      <c r="H12" s="33">
        <f t="shared" si="2"/>
        <v>0</v>
      </c>
      <c r="I12" s="32">
        <v>0</v>
      </c>
      <c r="J12" s="33">
        <f t="shared" ref="J12" si="22">I12*(1-$C$3)</f>
        <v>0</v>
      </c>
      <c r="K12" s="33">
        <v>0</v>
      </c>
      <c r="L12" s="33">
        <f t="shared" ref="L12" si="23">K12*(1-$C$3)</f>
        <v>0</v>
      </c>
      <c r="M12" s="32">
        <v>0</v>
      </c>
      <c r="N12" s="33">
        <f t="shared" ref="N12" si="24">M12*(1-$C$3)</f>
        <v>0</v>
      </c>
      <c r="O12" s="33">
        <v>0</v>
      </c>
      <c r="P12" s="33">
        <f t="shared" ref="P12" si="25">O12*(1-$C$3)</f>
        <v>0</v>
      </c>
      <c r="Q12" s="32">
        <f t="shared" si="7"/>
        <v>0</v>
      </c>
      <c r="R12" s="36">
        <f t="shared" si="8"/>
        <v>-2000</v>
      </c>
      <c r="S12" s="27">
        <f t="shared" si="1"/>
        <v>0</v>
      </c>
      <c r="T12" s="27">
        <v>0</v>
      </c>
      <c r="U12" s="32">
        <f t="shared" si="9"/>
        <v>0</v>
      </c>
      <c r="V12" s="33">
        <v>0</v>
      </c>
    </row>
    <row r="13" spans="1:22">
      <c r="B13" s="17">
        <v>11</v>
      </c>
      <c r="C13" s="27">
        <v>-2000</v>
      </c>
      <c r="D13" s="27">
        <v>0</v>
      </c>
      <c r="E13" s="32">
        <v>0</v>
      </c>
      <c r="F13" s="33">
        <f t="shared" si="2"/>
        <v>0</v>
      </c>
      <c r="G13" s="33">
        <v>0</v>
      </c>
      <c r="H13" s="33">
        <f t="shared" si="2"/>
        <v>0</v>
      </c>
      <c r="I13" s="32">
        <v>0</v>
      </c>
      <c r="J13" s="33">
        <f t="shared" ref="J13" si="26">I13*(1-$C$3)</f>
        <v>0</v>
      </c>
      <c r="K13" s="33">
        <v>0</v>
      </c>
      <c r="L13" s="33">
        <f t="shared" ref="L13" si="27">K13*(1-$C$3)</f>
        <v>0</v>
      </c>
      <c r="M13" s="32">
        <v>0</v>
      </c>
      <c r="N13" s="33">
        <f t="shared" ref="N13" si="28">M13*(1-$C$3)</f>
        <v>0</v>
      </c>
      <c r="O13" s="33">
        <v>0</v>
      </c>
      <c r="P13" s="33">
        <f t="shared" ref="P13" si="29">O13*(1-$C$3)</f>
        <v>0</v>
      </c>
      <c r="Q13" s="32">
        <f t="shared" si="7"/>
        <v>0</v>
      </c>
      <c r="R13" s="36">
        <f t="shared" si="8"/>
        <v>-2000</v>
      </c>
      <c r="S13" s="27">
        <f>F13-J13+H13-L13+D13</f>
        <v>0</v>
      </c>
      <c r="T13" s="27">
        <v>0</v>
      </c>
      <c r="U13" s="32">
        <f t="shared" si="9"/>
        <v>0</v>
      </c>
      <c r="V13" s="33">
        <v>0</v>
      </c>
    </row>
    <row r="14" spans="1:22">
      <c r="B14" s="17">
        <v>12</v>
      </c>
      <c r="C14" s="27">
        <v>-2500</v>
      </c>
      <c r="D14" s="27">
        <v>0</v>
      </c>
      <c r="E14" s="32">
        <v>0</v>
      </c>
      <c r="F14" s="33">
        <f t="shared" si="2"/>
        <v>0</v>
      </c>
      <c r="G14" s="33">
        <v>0</v>
      </c>
      <c r="H14" s="33">
        <f t="shared" si="2"/>
        <v>0</v>
      </c>
      <c r="I14" s="32">
        <v>0</v>
      </c>
      <c r="J14" s="33">
        <f t="shared" ref="J14" si="30">I14*(1-$C$3)</f>
        <v>0</v>
      </c>
      <c r="K14" s="33">
        <v>0</v>
      </c>
      <c r="L14" s="33">
        <f t="shared" ref="L14" si="31">K14*(1-$C$3)</f>
        <v>0</v>
      </c>
      <c r="M14" s="32">
        <v>0</v>
      </c>
      <c r="N14" s="33">
        <f t="shared" ref="N14" si="32">M14*(1-$C$3)</f>
        <v>0</v>
      </c>
      <c r="O14" s="33">
        <v>0</v>
      </c>
      <c r="P14" s="33">
        <f t="shared" ref="P14" si="33">O14*(1-$C$3)</f>
        <v>0</v>
      </c>
      <c r="Q14" s="32">
        <f t="shared" si="7"/>
        <v>0</v>
      </c>
      <c r="R14" s="36">
        <f t="shared" si="8"/>
        <v>-2500</v>
      </c>
      <c r="S14" s="27">
        <f t="shared" si="1"/>
        <v>0</v>
      </c>
      <c r="T14" s="27">
        <v>0</v>
      </c>
      <c r="U14" s="32">
        <f t="shared" si="9"/>
        <v>0</v>
      </c>
      <c r="V14" s="33">
        <v>0</v>
      </c>
    </row>
    <row r="15" spans="1:22">
      <c r="B15" s="17">
        <v>13</v>
      </c>
      <c r="C15" s="27">
        <v>-2500</v>
      </c>
      <c r="D15" s="27">
        <v>0</v>
      </c>
      <c r="E15" s="32">
        <v>0</v>
      </c>
      <c r="F15" s="33">
        <f t="shared" si="2"/>
        <v>0</v>
      </c>
      <c r="G15" s="33">
        <v>0</v>
      </c>
      <c r="H15" s="33">
        <f t="shared" si="2"/>
        <v>0</v>
      </c>
      <c r="I15" s="32">
        <v>0</v>
      </c>
      <c r="J15" s="33">
        <f t="shared" ref="J15" si="34">I15*(1-$C$3)</f>
        <v>0</v>
      </c>
      <c r="K15" s="33">
        <v>0</v>
      </c>
      <c r="L15" s="33">
        <f t="shared" ref="L15" si="35">K15*(1-$C$3)</f>
        <v>0</v>
      </c>
      <c r="M15" s="32">
        <v>0</v>
      </c>
      <c r="N15" s="33">
        <f t="shared" ref="N15" si="36">M15*(1-$C$3)</f>
        <v>0</v>
      </c>
      <c r="O15" s="33">
        <v>0</v>
      </c>
      <c r="P15" s="33">
        <f t="shared" ref="P15" si="37">O15*(1-$C$3)</f>
        <v>0</v>
      </c>
      <c r="Q15" s="32">
        <f t="shared" si="7"/>
        <v>0</v>
      </c>
      <c r="R15" s="36">
        <f t="shared" si="8"/>
        <v>-2500</v>
      </c>
      <c r="S15" s="27">
        <f t="shared" si="1"/>
        <v>0</v>
      </c>
      <c r="T15" s="27">
        <v>0</v>
      </c>
      <c r="U15" s="32">
        <f>J15-N15+L15-P15</f>
        <v>0</v>
      </c>
      <c r="V15" s="33">
        <v>0</v>
      </c>
    </row>
    <row r="16" spans="1:22">
      <c r="B16" s="17">
        <v>14</v>
      </c>
      <c r="C16" s="27">
        <v>-2500</v>
      </c>
      <c r="D16" s="27">
        <v>0</v>
      </c>
      <c r="E16" s="32">
        <v>0</v>
      </c>
      <c r="F16" s="33">
        <f t="shared" si="2"/>
        <v>0</v>
      </c>
      <c r="G16" s="33">
        <v>0</v>
      </c>
      <c r="H16" s="33">
        <f t="shared" si="2"/>
        <v>0</v>
      </c>
      <c r="I16" s="32">
        <v>0</v>
      </c>
      <c r="J16" s="33">
        <f t="shared" ref="J16" si="38">I16*(1-$C$3)</f>
        <v>0</v>
      </c>
      <c r="K16" s="33">
        <v>0</v>
      </c>
      <c r="L16" s="33">
        <f t="shared" ref="L16" si="39">K16*(1-$C$3)</f>
        <v>0</v>
      </c>
      <c r="M16" s="32">
        <v>0</v>
      </c>
      <c r="N16" s="33">
        <f t="shared" ref="N16" si="40">M16*(1-$C$3)</f>
        <v>0</v>
      </c>
      <c r="O16" s="33">
        <v>0</v>
      </c>
      <c r="P16" s="33">
        <f t="shared" ref="P16" si="41">O16*(1-$C$3)</f>
        <v>0</v>
      </c>
      <c r="Q16" s="32">
        <f t="shared" si="7"/>
        <v>0</v>
      </c>
      <c r="R16" s="36">
        <f t="shared" si="8"/>
        <v>-2500</v>
      </c>
      <c r="S16" s="27">
        <f>F16-J16+H16-L16+D16</f>
        <v>0</v>
      </c>
      <c r="T16" s="27">
        <v>0</v>
      </c>
      <c r="U16" s="32">
        <f t="shared" si="9"/>
        <v>0</v>
      </c>
      <c r="V16" s="33">
        <v>0</v>
      </c>
    </row>
    <row r="17" spans="2:22">
      <c r="B17" s="17">
        <v>15</v>
      </c>
      <c r="C17" s="27">
        <v>-2500</v>
      </c>
      <c r="D17" s="27">
        <v>0</v>
      </c>
      <c r="E17" s="32">
        <v>0</v>
      </c>
      <c r="F17" s="33">
        <f t="shared" si="2"/>
        <v>0</v>
      </c>
      <c r="G17" s="33">
        <v>0</v>
      </c>
      <c r="H17" s="33">
        <f t="shared" si="2"/>
        <v>0</v>
      </c>
      <c r="I17" s="32">
        <v>0</v>
      </c>
      <c r="J17" s="33">
        <f t="shared" ref="J17" si="42">I17*(1-$C$3)</f>
        <v>0</v>
      </c>
      <c r="K17" s="33">
        <v>0</v>
      </c>
      <c r="L17" s="33">
        <f t="shared" ref="L17" si="43">K17*(1-$C$3)</f>
        <v>0</v>
      </c>
      <c r="M17" s="32">
        <v>0</v>
      </c>
      <c r="N17" s="33">
        <f t="shared" ref="N17" si="44">M17*(1-$C$3)</f>
        <v>0</v>
      </c>
      <c r="O17" s="33">
        <v>0</v>
      </c>
      <c r="P17" s="33">
        <f t="shared" ref="P17" si="45">O17*(1-$C$3)</f>
        <v>0</v>
      </c>
      <c r="Q17" s="32">
        <f t="shared" si="7"/>
        <v>0</v>
      </c>
      <c r="R17" s="36">
        <f t="shared" si="8"/>
        <v>-2500</v>
      </c>
      <c r="S17" s="27">
        <f t="shared" si="1"/>
        <v>0</v>
      </c>
      <c r="T17" s="27">
        <v>0</v>
      </c>
      <c r="U17" s="32">
        <f t="shared" si="9"/>
        <v>0</v>
      </c>
      <c r="V17" s="33">
        <v>0</v>
      </c>
    </row>
    <row r="18" spans="2:22">
      <c r="B18" s="17">
        <v>16</v>
      </c>
      <c r="C18" s="27">
        <v>-2500</v>
      </c>
      <c r="D18" s="27">
        <v>0</v>
      </c>
      <c r="E18" s="32">
        <v>0</v>
      </c>
      <c r="F18" s="33">
        <f t="shared" si="2"/>
        <v>0</v>
      </c>
      <c r="G18" s="33">
        <v>0</v>
      </c>
      <c r="H18" s="33">
        <f t="shared" si="2"/>
        <v>0</v>
      </c>
      <c r="I18" s="32">
        <v>0</v>
      </c>
      <c r="J18" s="33">
        <f t="shared" ref="J18" si="46">I18*(1-$C$3)</f>
        <v>0</v>
      </c>
      <c r="K18" s="33">
        <v>0</v>
      </c>
      <c r="L18" s="33">
        <f t="shared" ref="L18" si="47">K18*(1-$C$3)</f>
        <v>0</v>
      </c>
      <c r="M18" s="32">
        <v>0</v>
      </c>
      <c r="N18" s="33">
        <f t="shared" ref="N18" si="48">M18*(1-$C$3)</f>
        <v>0</v>
      </c>
      <c r="O18" s="33">
        <v>0</v>
      </c>
      <c r="P18" s="33">
        <f t="shared" ref="P18" si="49">O18*(1-$C$3)</f>
        <v>0</v>
      </c>
      <c r="Q18" s="32">
        <f t="shared" si="7"/>
        <v>0</v>
      </c>
      <c r="R18" s="36">
        <f t="shared" si="8"/>
        <v>-2500</v>
      </c>
      <c r="S18" s="27">
        <f t="shared" si="1"/>
        <v>0</v>
      </c>
      <c r="T18" s="27">
        <v>0</v>
      </c>
      <c r="U18" s="32">
        <f t="shared" si="9"/>
        <v>0</v>
      </c>
      <c r="V18" s="33">
        <v>0</v>
      </c>
    </row>
    <row r="19" spans="2:22">
      <c r="B19" s="17">
        <v>17</v>
      </c>
      <c r="C19" s="37">
        <v>-3500</v>
      </c>
      <c r="D19" s="27">
        <v>0</v>
      </c>
      <c r="E19" s="32">
        <v>0</v>
      </c>
      <c r="F19" s="33">
        <f t="shared" si="2"/>
        <v>0</v>
      </c>
      <c r="G19" s="33">
        <v>0</v>
      </c>
      <c r="H19" s="33">
        <f t="shared" si="2"/>
        <v>0</v>
      </c>
      <c r="I19" s="32">
        <v>0</v>
      </c>
      <c r="J19" s="33">
        <f t="shared" ref="J19" si="50">I19*(1-$C$3)</f>
        <v>0</v>
      </c>
      <c r="K19" s="33">
        <v>0</v>
      </c>
      <c r="L19" s="33">
        <f t="shared" ref="L19" si="51">K19*(1-$C$3)</f>
        <v>0</v>
      </c>
      <c r="M19" s="32">
        <v>8000</v>
      </c>
      <c r="N19" s="33">
        <f t="shared" ref="N19" si="52">M19*(1-$C$3)</f>
        <v>4800</v>
      </c>
      <c r="O19" s="33">
        <v>0</v>
      </c>
      <c r="P19" s="33">
        <f t="shared" ref="P19" si="53">O19*(1-$C$3)</f>
        <v>0</v>
      </c>
      <c r="Q19" s="32">
        <f>F19+H19+D19-N19</f>
        <v>-4800</v>
      </c>
      <c r="R19" s="36">
        <f>E19+C19-M19</f>
        <v>-11500</v>
      </c>
      <c r="S19" s="27">
        <f t="shared" si="1"/>
        <v>0</v>
      </c>
      <c r="T19" s="27">
        <v>0</v>
      </c>
      <c r="U19" s="32">
        <f>J19-N19+L19-P19</f>
        <v>-4800</v>
      </c>
      <c r="V19" s="33">
        <f>I19-M19+C19</f>
        <v>-11500</v>
      </c>
    </row>
    <row r="20" spans="2:22">
      <c r="B20" s="17">
        <v>18</v>
      </c>
      <c r="C20" s="38">
        <v>-3500</v>
      </c>
      <c r="D20" s="27">
        <v>0</v>
      </c>
      <c r="E20" s="32">
        <v>0</v>
      </c>
      <c r="F20" s="33">
        <f t="shared" si="2"/>
        <v>0</v>
      </c>
      <c r="G20" s="33">
        <v>0</v>
      </c>
      <c r="H20" s="33">
        <f t="shared" si="2"/>
        <v>0</v>
      </c>
      <c r="I20" s="32">
        <v>0</v>
      </c>
      <c r="J20" s="33">
        <f t="shared" ref="J20" si="54">I20*(1-$C$3)</f>
        <v>0</v>
      </c>
      <c r="K20" s="33">
        <v>0</v>
      </c>
      <c r="L20" s="33">
        <f t="shared" ref="L20" si="55">K20*(1-$C$3)</f>
        <v>0</v>
      </c>
      <c r="M20" s="32">
        <v>8000</v>
      </c>
      <c r="N20" s="33">
        <f t="shared" ref="N20" si="56">M20*(1-$C$3)</f>
        <v>4800</v>
      </c>
      <c r="O20" s="33">
        <v>0</v>
      </c>
      <c r="P20" s="33">
        <f t="shared" ref="P20" si="57">O20*(1-$C$3)</f>
        <v>0</v>
      </c>
      <c r="Q20" s="32">
        <f>F20+H20+D20-N20</f>
        <v>-4800</v>
      </c>
      <c r="R20" s="36">
        <f>E20+C20-M20</f>
        <v>-11500</v>
      </c>
      <c r="S20" s="27">
        <f t="shared" si="1"/>
        <v>0</v>
      </c>
      <c r="T20" s="27">
        <v>0</v>
      </c>
      <c r="U20" s="32">
        <f>J20-N20+L20-P20</f>
        <v>-4800</v>
      </c>
      <c r="V20" s="33">
        <f>I20-M20+C20</f>
        <v>-11500</v>
      </c>
    </row>
    <row r="21" spans="2:22">
      <c r="B21" s="17">
        <v>19</v>
      </c>
      <c r="C21" s="40">
        <v>-10000</v>
      </c>
      <c r="D21" s="27">
        <v>0</v>
      </c>
      <c r="E21" s="32">
        <v>0</v>
      </c>
      <c r="F21" s="33">
        <f t="shared" si="2"/>
        <v>0</v>
      </c>
      <c r="G21" s="33">
        <v>0</v>
      </c>
      <c r="H21" s="33">
        <f t="shared" si="2"/>
        <v>0</v>
      </c>
      <c r="I21" s="47">
        <v>10000</v>
      </c>
      <c r="J21" s="48">
        <f t="shared" ref="J21" si="58">I21*(1-$C$3)</f>
        <v>6000</v>
      </c>
      <c r="K21" s="33">
        <v>0</v>
      </c>
      <c r="L21" s="33">
        <f t="shared" ref="L21" si="59">K21*(1-$C$3)</f>
        <v>0</v>
      </c>
      <c r="M21" s="32">
        <v>8000</v>
      </c>
      <c r="N21" s="33">
        <f t="shared" ref="N21" si="60">M21*(1-$C$3)</f>
        <v>4800</v>
      </c>
      <c r="O21" s="33">
        <v>0</v>
      </c>
      <c r="P21" s="33">
        <f t="shared" ref="P21" si="61">O21*(1-$C$3)</f>
        <v>0</v>
      </c>
      <c r="Q21" s="32">
        <f>F21+H21+D21-J21</f>
        <v>-6000</v>
      </c>
      <c r="R21" s="36">
        <f>E21+C21-I21</f>
        <v>-20000</v>
      </c>
      <c r="S21" s="27">
        <f>F21-J21+H21-L21+D21</f>
        <v>-6000</v>
      </c>
      <c r="T21" s="27">
        <f>E21-I21+C21</f>
        <v>-20000</v>
      </c>
      <c r="U21" s="32">
        <f>J21-N21+L21-P21</f>
        <v>1200</v>
      </c>
      <c r="V21" s="33">
        <f>I21-M21</f>
        <v>2000</v>
      </c>
    </row>
    <row r="22" spans="2:22">
      <c r="B22" s="17">
        <v>20</v>
      </c>
      <c r="C22" s="41">
        <v>-10000</v>
      </c>
      <c r="D22" s="27">
        <v>0</v>
      </c>
      <c r="E22" s="32">
        <v>0</v>
      </c>
      <c r="F22" s="33">
        <f t="shared" si="2"/>
        <v>0</v>
      </c>
      <c r="G22" s="33">
        <v>0</v>
      </c>
      <c r="H22" s="33">
        <f t="shared" si="2"/>
        <v>0</v>
      </c>
      <c r="I22" s="47">
        <v>10000</v>
      </c>
      <c r="J22" s="48">
        <f t="shared" ref="J22" si="62">I22*(1-$C$3)</f>
        <v>6000</v>
      </c>
      <c r="K22" s="33">
        <v>0</v>
      </c>
      <c r="L22" s="33">
        <f t="shared" ref="L22" si="63">K22*(1-$C$3)</f>
        <v>0</v>
      </c>
      <c r="M22" s="32">
        <v>8000</v>
      </c>
      <c r="N22" s="33">
        <f t="shared" ref="N22" si="64">M22*(1-$C$3)</f>
        <v>4800</v>
      </c>
      <c r="O22" s="33">
        <v>0</v>
      </c>
      <c r="P22" s="33">
        <f t="shared" ref="P22" si="65">O22*(1-$C$3)</f>
        <v>0</v>
      </c>
      <c r="Q22" s="32">
        <f>F22+H22+D22-J22</f>
        <v>-6000</v>
      </c>
      <c r="R22" s="36">
        <f>E22+C22-I22</f>
        <v>-20000</v>
      </c>
      <c r="S22" s="27">
        <f t="shared" ref="S22:S72" si="66">F22-J22+H22-L22+D22</f>
        <v>-6000</v>
      </c>
      <c r="T22" s="27">
        <f t="shared" ref="T22:T72" si="67">E22-I22+C22</f>
        <v>-20000</v>
      </c>
      <c r="U22" s="32">
        <f t="shared" si="9"/>
        <v>1200</v>
      </c>
      <c r="V22" s="33">
        <f t="shared" ref="V22:V72" si="68">I22-M22</f>
        <v>2000</v>
      </c>
    </row>
    <row r="23" spans="2:22">
      <c r="B23" s="17">
        <v>21</v>
      </c>
      <c r="C23" s="42">
        <v>-10000</v>
      </c>
      <c r="D23" s="27">
        <v>0</v>
      </c>
      <c r="E23" s="32">
        <v>0</v>
      </c>
      <c r="F23" s="33">
        <f t="shared" si="2"/>
        <v>0</v>
      </c>
      <c r="G23" s="33">
        <v>0</v>
      </c>
      <c r="H23" s="33">
        <f t="shared" si="2"/>
        <v>0</v>
      </c>
      <c r="I23" s="47">
        <v>12000</v>
      </c>
      <c r="J23" s="48">
        <f t="shared" ref="J23" si="69">I23*(1-$C$3)</f>
        <v>7200</v>
      </c>
      <c r="K23" s="33">
        <v>0</v>
      </c>
      <c r="L23" s="33">
        <f t="shared" ref="L23" si="70">K23*(1-$C$3)</f>
        <v>0</v>
      </c>
      <c r="M23" s="32">
        <v>8000</v>
      </c>
      <c r="N23" s="33">
        <f t="shared" ref="N23" si="71">M23*(1-$C$3)</f>
        <v>4800</v>
      </c>
      <c r="O23" s="33">
        <v>0</v>
      </c>
      <c r="P23" s="33">
        <f t="shared" ref="P23" si="72">O23*(1-$C$3)</f>
        <v>0</v>
      </c>
      <c r="Q23" s="32">
        <f>F23+H23+D23-J23</f>
        <v>-7200</v>
      </c>
      <c r="R23" s="36">
        <f>E23+C23-I23</f>
        <v>-22000</v>
      </c>
      <c r="S23" s="27">
        <f t="shared" si="66"/>
        <v>-7200</v>
      </c>
      <c r="T23" s="27">
        <f t="shared" si="67"/>
        <v>-22000</v>
      </c>
      <c r="U23" s="32">
        <f t="shared" si="9"/>
        <v>2400</v>
      </c>
      <c r="V23" s="33">
        <f t="shared" si="68"/>
        <v>4000</v>
      </c>
    </row>
    <row r="24" spans="2:22">
      <c r="B24" s="17">
        <v>22</v>
      </c>
      <c r="C24" s="27">
        <v>0</v>
      </c>
      <c r="D24" s="43">
        <v>-500</v>
      </c>
      <c r="E24" s="44">
        <f>22000*1.05</f>
        <v>23100</v>
      </c>
      <c r="F24" s="33">
        <f t="shared" si="2"/>
        <v>13860</v>
      </c>
      <c r="G24" s="33">
        <v>0</v>
      </c>
      <c r="H24" s="33">
        <f t="shared" si="2"/>
        <v>0</v>
      </c>
      <c r="I24" s="32">
        <v>20000</v>
      </c>
      <c r="J24" s="33">
        <f t="shared" ref="J24" si="73">I24*(1-$C$3)</f>
        <v>12000</v>
      </c>
      <c r="K24" s="33">
        <v>0</v>
      </c>
      <c r="L24" s="33">
        <f t="shared" ref="L24" si="74">K24*(1-$C$3)</f>
        <v>0</v>
      </c>
      <c r="M24" s="32">
        <v>14000</v>
      </c>
      <c r="N24" s="33">
        <f t="shared" ref="N24" si="75">M24*(1-$C$3)</f>
        <v>8400</v>
      </c>
      <c r="O24" s="33">
        <v>0</v>
      </c>
      <c r="P24" s="33">
        <f t="shared" ref="P24" si="76">O24*(1-$C$3)</f>
        <v>0</v>
      </c>
      <c r="Q24" s="32">
        <f>F24+H24+D24</f>
        <v>13360</v>
      </c>
      <c r="R24" s="36">
        <f>E24+C24</f>
        <v>23100</v>
      </c>
      <c r="S24" s="27">
        <f t="shared" si="66"/>
        <v>1360</v>
      </c>
      <c r="T24" s="27">
        <f>E24-I24+C24</f>
        <v>3100</v>
      </c>
      <c r="U24" s="32">
        <f t="shared" si="9"/>
        <v>3600</v>
      </c>
      <c r="V24" s="33">
        <f t="shared" si="68"/>
        <v>6000</v>
      </c>
    </row>
    <row r="25" spans="2:22">
      <c r="B25" s="17">
        <v>23</v>
      </c>
      <c r="C25" s="27">
        <v>0</v>
      </c>
      <c r="D25" s="43">
        <v>-500</v>
      </c>
      <c r="E25" s="44">
        <f t="shared" ref="E25:E26" si="77">22000*1.05</f>
        <v>23100</v>
      </c>
      <c r="F25" s="33">
        <f t="shared" si="2"/>
        <v>13860</v>
      </c>
      <c r="G25" s="33">
        <v>0</v>
      </c>
      <c r="H25" s="33">
        <f t="shared" si="2"/>
        <v>0</v>
      </c>
      <c r="I25" s="32">
        <v>20000</v>
      </c>
      <c r="J25" s="33">
        <f t="shared" ref="J25" si="78">I25*(1-$C$3)</f>
        <v>12000</v>
      </c>
      <c r="K25" s="33">
        <v>0</v>
      </c>
      <c r="L25" s="33">
        <f t="shared" ref="L25" si="79">K25*(1-$C$3)</f>
        <v>0</v>
      </c>
      <c r="M25" s="32">
        <v>14000</v>
      </c>
      <c r="N25" s="33">
        <f t="shared" ref="N25" si="80">M25*(1-$C$3)</f>
        <v>8400</v>
      </c>
      <c r="O25" s="33">
        <v>0</v>
      </c>
      <c r="P25" s="33">
        <f t="shared" ref="P25" si="81">O25*(1-$C$3)</f>
        <v>0</v>
      </c>
      <c r="Q25" s="32">
        <f t="shared" si="7"/>
        <v>13360</v>
      </c>
      <c r="R25" s="36">
        <f t="shared" si="8"/>
        <v>23100</v>
      </c>
      <c r="S25" s="27">
        <f t="shared" si="66"/>
        <v>1360</v>
      </c>
      <c r="T25" s="27">
        <f t="shared" si="67"/>
        <v>3100</v>
      </c>
      <c r="U25" s="32">
        <f t="shared" si="9"/>
        <v>3600</v>
      </c>
      <c r="V25" s="33">
        <f t="shared" si="68"/>
        <v>6000</v>
      </c>
    </row>
    <row r="26" spans="2:22">
      <c r="B26" s="17">
        <v>24</v>
      </c>
      <c r="C26" s="27">
        <v>0</v>
      </c>
      <c r="D26" s="43">
        <v>-500</v>
      </c>
      <c r="E26" s="44">
        <f t="shared" si="77"/>
        <v>23100</v>
      </c>
      <c r="F26" s="33">
        <f t="shared" si="2"/>
        <v>13860</v>
      </c>
      <c r="G26" s="33">
        <v>0</v>
      </c>
      <c r="H26" s="33">
        <f t="shared" si="2"/>
        <v>0</v>
      </c>
      <c r="I26" s="32">
        <v>20000</v>
      </c>
      <c r="J26" s="33">
        <f t="shared" ref="J26" si="82">I26*(1-$C$3)</f>
        <v>12000</v>
      </c>
      <c r="K26" s="33">
        <v>0</v>
      </c>
      <c r="L26" s="33">
        <f t="shared" ref="L26" si="83">K26*(1-$C$3)</f>
        <v>0</v>
      </c>
      <c r="M26" s="32">
        <v>14000</v>
      </c>
      <c r="N26" s="33">
        <f t="shared" ref="N26" si="84">M26*(1-$C$3)</f>
        <v>8400</v>
      </c>
      <c r="O26" s="33">
        <v>0</v>
      </c>
      <c r="P26" s="33">
        <f t="shared" ref="P26" si="85">O26*(1-$C$3)</f>
        <v>0</v>
      </c>
      <c r="Q26" s="32">
        <f t="shared" si="7"/>
        <v>13360</v>
      </c>
      <c r="R26" s="36">
        <f t="shared" si="8"/>
        <v>23100</v>
      </c>
      <c r="S26" s="27">
        <f t="shared" si="66"/>
        <v>1360</v>
      </c>
      <c r="T26" s="27">
        <f t="shared" si="67"/>
        <v>3100</v>
      </c>
      <c r="U26" s="32">
        <f t="shared" si="9"/>
        <v>3600</v>
      </c>
      <c r="V26" s="33">
        <f t="shared" si="68"/>
        <v>6000</v>
      </c>
    </row>
    <row r="27" spans="2:22">
      <c r="B27" s="17">
        <v>25</v>
      </c>
      <c r="C27" s="27">
        <v>0</v>
      </c>
      <c r="D27" s="43">
        <v>-500</v>
      </c>
      <c r="E27" s="44">
        <f>25000*1.05</f>
        <v>26250</v>
      </c>
      <c r="F27" s="33">
        <f t="shared" si="2"/>
        <v>15750</v>
      </c>
      <c r="G27" s="33">
        <v>0</v>
      </c>
      <c r="H27" s="33">
        <f t="shared" si="2"/>
        <v>0</v>
      </c>
      <c r="I27" s="32">
        <v>23000</v>
      </c>
      <c r="J27" s="33">
        <f t="shared" ref="J27" si="86">I27*(1-$C$3)</f>
        <v>13800</v>
      </c>
      <c r="K27" s="33">
        <v>0</v>
      </c>
      <c r="L27" s="33">
        <f t="shared" ref="L27" si="87">K27*(1-$C$3)</f>
        <v>0</v>
      </c>
      <c r="M27" s="32">
        <v>16000</v>
      </c>
      <c r="N27" s="33">
        <f t="shared" ref="N27" si="88">M27*(1-$C$3)</f>
        <v>9600</v>
      </c>
      <c r="O27" s="33">
        <v>0</v>
      </c>
      <c r="P27" s="33">
        <f t="shared" ref="P27" si="89">O27*(1-$C$3)</f>
        <v>0</v>
      </c>
      <c r="Q27" s="32">
        <f t="shared" si="7"/>
        <v>15250</v>
      </c>
      <c r="R27" s="36">
        <f t="shared" si="8"/>
        <v>26250</v>
      </c>
      <c r="S27" s="27">
        <f t="shared" si="66"/>
        <v>1450</v>
      </c>
      <c r="T27" s="27">
        <f t="shared" si="67"/>
        <v>3250</v>
      </c>
      <c r="U27" s="32">
        <f t="shared" si="9"/>
        <v>4200</v>
      </c>
      <c r="V27" s="33">
        <f t="shared" si="68"/>
        <v>7000</v>
      </c>
    </row>
    <row r="28" spans="2:22">
      <c r="B28" s="17">
        <v>26</v>
      </c>
      <c r="C28" s="27">
        <v>0</v>
      </c>
      <c r="D28" s="43">
        <v>-500</v>
      </c>
      <c r="E28" s="44">
        <f t="shared" ref="E28:E31" si="90">25000*1.05</f>
        <v>26250</v>
      </c>
      <c r="F28" s="33">
        <f t="shared" si="2"/>
        <v>15750</v>
      </c>
      <c r="G28" s="33">
        <v>0</v>
      </c>
      <c r="H28" s="33">
        <f t="shared" si="2"/>
        <v>0</v>
      </c>
      <c r="I28" s="32">
        <v>23000</v>
      </c>
      <c r="J28" s="33">
        <f t="shared" ref="J28" si="91">I28*(1-$C$3)</f>
        <v>13800</v>
      </c>
      <c r="K28" s="33">
        <v>0</v>
      </c>
      <c r="L28" s="33">
        <f t="shared" ref="L28" si="92">K28*(1-$C$3)</f>
        <v>0</v>
      </c>
      <c r="M28" s="32">
        <v>16000</v>
      </c>
      <c r="N28" s="33">
        <f t="shared" ref="N28" si="93">M28*(1-$C$3)</f>
        <v>9600</v>
      </c>
      <c r="O28" s="33">
        <v>0</v>
      </c>
      <c r="P28" s="33">
        <f t="shared" ref="P28" si="94">O28*(1-$C$3)</f>
        <v>0</v>
      </c>
      <c r="Q28" s="32">
        <f t="shared" si="7"/>
        <v>15250</v>
      </c>
      <c r="R28" s="36">
        <f t="shared" si="8"/>
        <v>26250</v>
      </c>
      <c r="S28" s="27">
        <f t="shared" si="66"/>
        <v>1450</v>
      </c>
      <c r="T28" s="27">
        <f t="shared" si="67"/>
        <v>3250</v>
      </c>
      <c r="U28" s="32">
        <f t="shared" si="9"/>
        <v>4200</v>
      </c>
      <c r="V28" s="33">
        <f t="shared" si="68"/>
        <v>7000</v>
      </c>
    </row>
    <row r="29" spans="2:22">
      <c r="B29" s="17">
        <v>27</v>
      </c>
      <c r="C29" s="27">
        <v>0</v>
      </c>
      <c r="D29" s="43">
        <v>-500</v>
      </c>
      <c r="E29" s="44">
        <f t="shared" si="90"/>
        <v>26250</v>
      </c>
      <c r="F29" s="33">
        <f t="shared" si="2"/>
        <v>15750</v>
      </c>
      <c r="G29" s="33">
        <v>0</v>
      </c>
      <c r="H29" s="33">
        <f t="shared" si="2"/>
        <v>0</v>
      </c>
      <c r="I29" s="32">
        <v>23000</v>
      </c>
      <c r="J29" s="33">
        <f t="shared" ref="J29" si="95">I29*(1-$C$3)</f>
        <v>13800</v>
      </c>
      <c r="K29" s="33">
        <v>0</v>
      </c>
      <c r="L29" s="33">
        <f t="shared" ref="L29" si="96">K29*(1-$C$3)</f>
        <v>0</v>
      </c>
      <c r="M29" s="32">
        <v>16000</v>
      </c>
      <c r="N29" s="33">
        <f t="shared" ref="N29" si="97">M29*(1-$C$3)</f>
        <v>9600</v>
      </c>
      <c r="O29" s="33">
        <v>0</v>
      </c>
      <c r="P29" s="33">
        <f t="shared" ref="P29" si="98">O29*(1-$C$3)</f>
        <v>0</v>
      </c>
      <c r="Q29" s="32">
        <f t="shared" si="7"/>
        <v>15250</v>
      </c>
      <c r="R29" s="36">
        <f t="shared" si="8"/>
        <v>26250</v>
      </c>
      <c r="S29" s="27">
        <f t="shared" si="66"/>
        <v>1450</v>
      </c>
      <c r="T29" s="27">
        <f t="shared" si="67"/>
        <v>3250</v>
      </c>
      <c r="U29" s="32">
        <f t="shared" si="9"/>
        <v>4200</v>
      </c>
      <c r="V29" s="33">
        <f t="shared" si="68"/>
        <v>7000</v>
      </c>
    </row>
    <row r="30" spans="2:22">
      <c r="B30" s="17">
        <v>28</v>
      </c>
      <c r="C30" s="27">
        <v>0</v>
      </c>
      <c r="D30" s="43">
        <v>-500</v>
      </c>
      <c r="E30" s="44">
        <f t="shared" si="90"/>
        <v>26250</v>
      </c>
      <c r="F30" s="33">
        <f t="shared" si="2"/>
        <v>15750</v>
      </c>
      <c r="G30" s="33">
        <v>0</v>
      </c>
      <c r="H30" s="33">
        <f t="shared" si="2"/>
        <v>0</v>
      </c>
      <c r="I30" s="32">
        <v>23000</v>
      </c>
      <c r="J30" s="33">
        <f t="shared" ref="J30" si="99">I30*(1-$C$3)</f>
        <v>13800</v>
      </c>
      <c r="K30" s="33">
        <v>0</v>
      </c>
      <c r="L30" s="33">
        <f t="shared" ref="L30" si="100">K30*(1-$C$3)</f>
        <v>0</v>
      </c>
      <c r="M30" s="32">
        <v>16000</v>
      </c>
      <c r="N30" s="33">
        <f t="shared" ref="N30" si="101">M30*(1-$C$3)</f>
        <v>9600</v>
      </c>
      <c r="O30" s="33">
        <v>0</v>
      </c>
      <c r="P30" s="33">
        <f t="shared" ref="P30" si="102">O30*(1-$C$3)</f>
        <v>0</v>
      </c>
      <c r="Q30" s="32">
        <f t="shared" si="7"/>
        <v>15250</v>
      </c>
      <c r="R30" s="36">
        <f t="shared" si="8"/>
        <v>26250</v>
      </c>
      <c r="S30" s="27">
        <f t="shared" si="66"/>
        <v>1450</v>
      </c>
      <c r="T30" s="27">
        <f t="shared" si="67"/>
        <v>3250</v>
      </c>
      <c r="U30" s="32">
        <f t="shared" si="9"/>
        <v>4200</v>
      </c>
      <c r="V30" s="33">
        <f t="shared" si="68"/>
        <v>7000</v>
      </c>
    </row>
    <row r="31" spans="2:22">
      <c r="B31" s="17">
        <v>29</v>
      </c>
      <c r="C31" s="27">
        <v>0</v>
      </c>
      <c r="D31" s="43">
        <v>-500</v>
      </c>
      <c r="E31" s="44">
        <f t="shared" si="90"/>
        <v>26250</v>
      </c>
      <c r="F31" s="33">
        <f t="shared" si="2"/>
        <v>15750</v>
      </c>
      <c r="G31" s="33">
        <v>0</v>
      </c>
      <c r="H31" s="33">
        <f t="shared" si="2"/>
        <v>0</v>
      </c>
      <c r="I31" s="32">
        <v>23000</v>
      </c>
      <c r="J31" s="33">
        <f t="shared" ref="J31" si="103">I31*(1-$C$3)</f>
        <v>13800</v>
      </c>
      <c r="K31" s="33">
        <v>0</v>
      </c>
      <c r="L31" s="33">
        <f t="shared" ref="L31" si="104">K31*(1-$C$3)</f>
        <v>0</v>
      </c>
      <c r="M31" s="32">
        <v>16000</v>
      </c>
      <c r="N31" s="33">
        <f t="shared" ref="N31" si="105">M31*(1-$C$3)</f>
        <v>9600</v>
      </c>
      <c r="O31" s="33">
        <v>0</v>
      </c>
      <c r="P31" s="33">
        <f t="shared" ref="P31" si="106">O31*(1-$C$3)</f>
        <v>0</v>
      </c>
      <c r="Q31" s="32">
        <f t="shared" si="7"/>
        <v>15250</v>
      </c>
      <c r="R31" s="36">
        <f t="shared" si="8"/>
        <v>26250</v>
      </c>
      <c r="S31" s="27">
        <f t="shared" si="66"/>
        <v>1450</v>
      </c>
      <c r="T31" s="27">
        <f t="shared" si="67"/>
        <v>3250</v>
      </c>
      <c r="U31" s="32">
        <f t="shared" si="9"/>
        <v>4200</v>
      </c>
      <c r="V31" s="33">
        <f t="shared" si="68"/>
        <v>7000</v>
      </c>
    </row>
    <row r="32" spans="2:22">
      <c r="B32" s="17">
        <v>30</v>
      </c>
      <c r="C32" s="27">
        <v>0</v>
      </c>
      <c r="D32" s="43">
        <v>-500</v>
      </c>
      <c r="E32" s="44">
        <f>30000*1.05</f>
        <v>31500</v>
      </c>
      <c r="F32" s="33">
        <f t="shared" si="2"/>
        <v>18900</v>
      </c>
      <c r="G32" s="33">
        <v>0</v>
      </c>
      <c r="H32" s="33">
        <f t="shared" si="2"/>
        <v>0</v>
      </c>
      <c r="I32" s="32">
        <v>25000</v>
      </c>
      <c r="J32" s="33">
        <f t="shared" ref="J32" si="107">I32*(1-$C$3)</f>
        <v>15000</v>
      </c>
      <c r="K32" s="33">
        <v>0</v>
      </c>
      <c r="L32" s="33">
        <f t="shared" ref="L32" si="108">K32*(1-$C$3)</f>
        <v>0</v>
      </c>
      <c r="M32" s="32">
        <v>18000</v>
      </c>
      <c r="N32" s="33">
        <f t="shared" ref="N32" si="109">M32*(1-$C$3)</f>
        <v>10800</v>
      </c>
      <c r="O32" s="33">
        <v>0</v>
      </c>
      <c r="P32" s="33">
        <f t="shared" ref="P32" si="110">O32*(1-$C$3)</f>
        <v>0</v>
      </c>
      <c r="Q32" s="32">
        <f t="shared" si="7"/>
        <v>18400</v>
      </c>
      <c r="R32" s="36">
        <f t="shared" si="8"/>
        <v>31500</v>
      </c>
      <c r="S32" s="27">
        <f t="shared" si="66"/>
        <v>3400</v>
      </c>
      <c r="T32" s="27">
        <f t="shared" si="67"/>
        <v>6500</v>
      </c>
      <c r="U32" s="32">
        <f t="shared" si="9"/>
        <v>4200</v>
      </c>
      <c r="V32" s="33">
        <f t="shared" si="68"/>
        <v>7000</v>
      </c>
    </row>
    <row r="33" spans="2:22">
      <c r="B33" s="17">
        <v>31</v>
      </c>
      <c r="C33" s="27">
        <v>0</v>
      </c>
      <c r="D33" s="43">
        <v>-500</v>
      </c>
      <c r="E33" s="44">
        <f t="shared" ref="E33:E36" si="111">30000*1.05</f>
        <v>31500</v>
      </c>
      <c r="F33" s="33">
        <f t="shared" si="2"/>
        <v>18900</v>
      </c>
      <c r="G33" s="33">
        <v>0</v>
      </c>
      <c r="H33" s="33">
        <f t="shared" si="2"/>
        <v>0</v>
      </c>
      <c r="I33" s="32">
        <v>25000</v>
      </c>
      <c r="J33" s="33">
        <f t="shared" ref="J33" si="112">I33*(1-$C$3)</f>
        <v>15000</v>
      </c>
      <c r="K33" s="33">
        <v>0</v>
      </c>
      <c r="L33" s="33">
        <f t="shared" ref="L33" si="113">K33*(1-$C$3)</f>
        <v>0</v>
      </c>
      <c r="M33" s="32">
        <v>18000</v>
      </c>
      <c r="N33" s="33">
        <f t="shared" ref="N33" si="114">M33*(1-$C$3)</f>
        <v>10800</v>
      </c>
      <c r="O33" s="33">
        <v>0</v>
      </c>
      <c r="P33" s="33">
        <f t="shared" ref="P33" si="115">O33*(1-$C$3)</f>
        <v>0</v>
      </c>
      <c r="Q33" s="32">
        <f t="shared" si="7"/>
        <v>18400</v>
      </c>
      <c r="R33" s="36">
        <f t="shared" si="8"/>
        <v>31500</v>
      </c>
      <c r="S33" s="27">
        <f t="shared" si="66"/>
        <v>3400</v>
      </c>
      <c r="T33" s="27">
        <f t="shared" si="67"/>
        <v>6500</v>
      </c>
      <c r="U33" s="32">
        <f t="shared" si="9"/>
        <v>4200</v>
      </c>
      <c r="V33" s="33">
        <f t="shared" si="68"/>
        <v>7000</v>
      </c>
    </row>
    <row r="34" spans="2:22">
      <c r="B34" s="17">
        <v>32</v>
      </c>
      <c r="C34" s="27">
        <v>0</v>
      </c>
      <c r="D34" s="43">
        <v>-500</v>
      </c>
      <c r="E34" s="44">
        <f t="shared" si="111"/>
        <v>31500</v>
      </c>
      <c r="F34" s="33">
        <f t="shared" si="2"/>
        <v>18900</v>
      </c>
      <c r="G34" s="33">
        <v>0</v>
      </c>
      <c r="H34" s="33">
        <f t="shared" si="2"/>
        <v>0</v>
      </c>
      <c r="I34" s="32">
        <v>25000</v>
      </c>
      <c r="J34" s="33">
        <f t="shared" ref="J34" si="116">I34*(1-$C$3)</f>
        <v>15000</v>
      </c>
      <c r="K34" s="33">
        <v>0</v>
      </c>
      <c r="L34" s="33">
        <f t="shared" ref="L34" si="117">K34*(1-$C$3)</f>
        <v>0</v>
      </c>
      <c r="M34" s="32">
        <v>18000</v>
      </c>
      <c r="N34" s="33">
        <f t="shared" ref="N34" si="118">M34*(1-$C$3)</f>
        <v>10800</v>
      </c>
      <c r="O34" s="33">
        <v>0</v>
      </c>
      <c r="P34" s="33">
        <f t="shared" ref="P34" si="119">O34*(1-$C$3)</f>
        <v>0</v>
      </c>
      <c r="Q34" s="32">
        <f t="shared" si="7"/>
        <v>18400</v>
      </c>
      <c r="R34" s="36">
        <f t="shared" si="8"/>
        <v>31500</v>
      </c>
      <c r="S34" s="27">
        <f t="shared" si="66"/>
        <v>3400</v>
      </c>
      <c r="T34" s="27">
        <f t="shared" si="67"/>
        <v>6500</v>
      </c>
      <c r="U34" s="32">
        <f t="shared" si="9"/>
        <v>4200</v>
      </c>
      <c r="V34" s="33">
        <f t="shared" si="68"/>
        <v>7000</v>
      </c>
    </row>
    <row r="35" spans="2:22">
      <c r="B35" s="17">
        <v>33</v>
      </c>
      <c r="C35" s="27">
        <v>0</v>
      </c>
      <c r="D35" s="43">
        <v>-500</v>
      </c>
      <c r="E35" s="44">
        <f t="shared" si="111"/>
        <v>31500</v>
      </c>
      <c r="F35" s="33">
        <f t="shared" si="2"/>
        <v>18900</v>
      </c>
      <c r="G35" s="33">
        <v>0</v>
      </c>
      <c r="H35" s="33">
        <f t="shared" si="2"/>
        <v>0</v>
      </c>
      <c r="I35" s="32">
        <v>25000</v>
      </c>
      <c r="J35" s="33">
        <f t="shared" ref="J35" si="120">I35*(1-$C$3)</f>
        <v>15000</v>
      </c>
      <c r="K35" s="33">
        <v>0</v>
      </c>
      <c r="L35" s="33">
        <f t="shared" ref="L35" si="121">K35*(1-$C$3)</f>
        <v>0</v>
      </c>
      <c r="M35" s="32">
        <v>18000</v>
      </c>
      <c r="N35" s="33">
        <f t="shared" ref="N35" si="122">M35*(1-$C$3)</f>
        <v>10800</v>
      </c>
      <c r="O35" s="33">
        <v>0</v>
      </c>
      <c r="P35" s="33">
        <f t="shared" ref="P35" si="123">O35*(1-$C$3)</f>
        <v>0</v>
      </c>
      <c r="Q35" s="32">
        <f t="shared" si="7"/>
        <v>18400</v>
      </c>
      <c r="R35" s="36">
        <f t="shared" si="8"/>
        <v>31500</v>
      </c>
      <c r="S35" s="27">
        <f t="shared" si="66"/>
        <v>3400</v>
      </c>
      <c r="T35" s="27">
        <f t="shared" si="67"/>
        <v>6500</v>
      </c>
      <c r="U35" s="32">
        <f t="shared" si="9"/>
        <v>4200</v>
      </c>
      <c r="V35" s="33">
        <f t="shared" si="68"/>
        <v>7000</v>
      </c>
    </row>
    <row r="36" spans="2:22">
      <c r="B36" s="17">
        <v>34</v>
      </c>
      <c r="C36" s="27">
        <v>0</v>
      </c>
      <c r="D36" s="43">
        <v>-500</v>
      </c>
      <c r="E36" s="44">
        <f t="shared" si="111"/>
        <v>31500</v>
      </c>
      <c r="F36" s="33">
        <f t="shared" si="2"/>
        <v>18900</v>
      </c>
      <c r="G36" s="33">
        <v>0</v>
      </c>
      <c r="H36" s="33">
        <f t="shared" si="2"/>
        <v>0</v>
      </c>
      <c r="I36" s="32">
        <v>25000</v>
      </c>
      <c r="J36" s="33">
        <f t="shared" ref="J36" si="124">I36*(1-$C$3)</f>
        <v>15000</v>
      </c>
      <c r="K36" s="33">
        <v>0</v>
      </c>
      <c r="L36" s="33">
        <f t="shared" ref="L36" si="125">K36*(1-$C$3)</f>
        <v>0</v>
      </c>
      <c r="M36" s="32">
        <v>18000</v>
      </c>
      <c r="N36" s="33">
        <f t="shared" ref="N36" si="126">M36*(1-$C$3)</f>
        <v>10800</v>
      </c>
      <c r="O36" s="33">
        <v>0</v>
      </c>
      <c r="P36" s="33">
        <f t="shared" ref="P36" si="127">O36*(1-$C$3)</f>
        <v>0</v>
      </c>
      <c r="Q36" s="32">
        <f t="shared" si="7"/>
        <v>18400</v>
      </c>
      <c r="R36" s="36">
        <f t="shared" si="8"/>
        <v>31500</v>
      </c>
      <c r="S36" s="27">
        <f t="shared" si="66"/>
        <v>3400</v>
      </c>
      <c r="T36" s="27">
        <f t="shared" si="67"/>
        <v>6500</v>
      </c>
      <c r="U36" s="32">
        <f t="shared" si="9"/>
        <v>4200</v>
      </c>
      <c r="V36" s="33">
        <f t="shared" si="68"/>
        <v>7000</v>
      </c>
    </row>
    <row r="37" spans="2:22">
      <c r="B37" s="17">
        <v>35</v>
      </c>
      <c r="C37" s="27">
        <v>0</v>
      </c>
      <c r="D37" s="43">
        <v>-500</v>
      </c>
      <c r="E37" s="44">
        <f>35000*1.05</f>
        <v>36750</v>
      </c>
      <c r="F37" s="33">
        <f t="shared" si="2"/>
        <v>22050</v>
      </c>
      <c r="G37" s="33">
        <v>0</v>
      </c>
      <c r="H37" s="33">
        <f t="shared" si="2"/>
        <v>0</v>
      </c>
      <c r="I37" s="32">
        <v>30000</v>
      </c>
      <c r="J37" s="33">
        <f t="shared" ref="J37" si="128">I37*(1-$C$3)</f>
        <v>18000</v>
      </c>
      <c r="K37" s="33">
        <v>0</v>
      </c>
      <c r="L37" s="33">
        <f t="shared" ref="L37" si="129">K37*(1-$C$3)</f>
        <v>0</v>
      </c>
      <c r="M37" s="32">
        <v>20000</v>
      </c>
      <c r="N37" s="33">
        <f t="shared" ref="N37" si="130">M37*(1-$C$3)</f>
        <v>12000</v>
      </c>
      <c r="O37" s="33">
        <v>0</v>
      </c>
      <c r="P37" s="33">
        <f t="shared" ref="P37" si="131">O37*(1-$C$3)</f>
        <v>0</v>
      </c>
      <c r="Q37" s="32">
        <f t="shared" si="7"/>
        <v>21550</v>
      </c>
      <c r="R37" s="36">
        <f t="shared" si="8"/>
        <v>36750</v>
      </c>
      <c r="S37" s="27">
        <f t="shared" si="66"/>
        <v>3550</v>
      </c>
      <c r="T37" s="27">
        <f t="shared" si="67"/>
        <v>6750</v>
      </c>
      <c r="U37" s="32">
        <f t="shared" si="9"/>
        <v>6000</v>
      </c>
      <c r="V37" s="33">
        <f t="shared" si="68"/>
        <v>10000</v>
      </c>
    </row>
    <row r="38" spans="2:22">
      <c r="B38" s="17">
        <v>36</v>
      </c>
      <c r="C38" s="27">
        <v>0</v>
      </c>
      <c r="D38" s="43">
        <v>-500</v>
      </c>
      <c r="E38" s="44">
        <f t="shared" ref="E38:E41" si="132">35000*1.05</f>
        <v>36750</v>
      </c>
      <c r="F38" s="33">
        <f t="shared" si="2"/>
        <v>22050</v>
      </c>
      <c r="G38" s="33">
        <v>0</v>
      </c>
      <c r="H38" s="33">
        <f t="shared" si="2"/>
        <v>0</v>
      </c>
      <c r="I38" s="32">
        <v>30000</v>
      </c>
      <c r="J38" s="33">
        <f t="shared" ref="J38" si="133">I38*(1-$C$3)</f>
        <v>18000</v>
      </c>
      <c r="K38" s="33">
        <v>0</v>
      </c>
      <c r="L38" s="33">
        <f t="shared" ref="L38" si="134">K38*(1-$C$3)</f>
        <v>0</v>
      </c>
      <c r="M38" s="32">
        <v>20000</v>
      </c>
      <c r="N38" s="33">
        <f t="shared" ref="N38" si="135">M38*(1-$C$3)</f>
        <v>12000</v>
      </c>
      <c r="O38" s="33">
        <v>0</v>
      </c>
      <c r="P38" s="33">
        <f t="shared" ref="P38" si="136">O38*(1-$C$3)</f>
        <v>0</v>
      </c>
      <c r="Q38" s="32">
        <f t="shared" si="7"/>
        <v>21550</v>
      </c>
      <c r="R38" s="36">
        <f t="shared" si="8"/>
        <v>36750</v>
      </c>
      <c r="S38" s="27">
        <f t="shared" si="66"/>
        <v>3550</v>
      </c>
      <c r="T38" s="27">
        <f t="shared" si="67"/>
        <v>6750</v>
      </c>
      <c r="U38" s="32">
        <f t="shared" si="9"/>
        <v>6000</v>
      </c>
      <c r="V38" s="33">
        <f t="shared" si="68"/>
        <v>10000</v>
      </c>
    </row>
    <row r="39" spans="2:22">
      <c r="B39" s="17">
        <v>37</v>
      </c>
      <c r="C39" s="27">
        <v>0</v>
      </c>
      <c r="D39" s="43">
        <v>-500</v>
      </c>
      <c r="E39" s="44">
        <f t="shared" si="132"/>
        <v>36750</v>
      </c>
      <c r="F39" s="33">
        <f t="shared" si="2"/>
        <v>22050</v>
      </c>
      <c r="G39" s="33">
        <v>0</v>
      </c>
      <c r="H39" s="33">
        <f t="shared" si="2"/>
        <v>0</v>
      </c>
      <c r="I39" s="32">
        <v>30000</v>
      </c>
      <c r="J39" s="33">
        <f t="shared" ref="J39" si="137">I39*(1-$C$3)</f>
        <v>18000</v>
      </c>
      <c r="K39" s="33">
        <v>0</v>
      </c>
      <c r="L39" s="33">
        <f t="shared" ref="L39" si="138">K39*(1-$C$3)</f>
        <v>0</v>
      </c>
      <c r="M39" s="32">
        <v>20000</v>
      </c>
      <c r="N39" s="33">
        <f t="shared" ref="N39" si="139">M39*(1-$C$3)</f>
        <v>12000</v>
      </c>
      <c r="O39" s="33">
        <v>0</v>
      </c>
      <c r="P39" s="33">
        <f t="shared" ref="P39" si="140">O39*(1-$C$3)</f>
        <v>0</v>
      </c>
      <c r="Q39" s="32">
        <f t="shared" si="7"/>
        <v>21550</v>
      </c>
      <c r="R39" s="36">
        <f t="shared" si="8"/>
        <v>36750</v>
      </c>
      <c r="S39" s="27">
        <f t="shared" si="66"/>
        <v>3550</v>
      </c>
      <c r="T39" s="27">
        <f t="shared" si="67"/>
        <v>6750</v>
      </c>
      <c r="U39" s="32">
        <f t="shared" si="9"/>
        <v>6000</v>
      </c>
      <c r="V39" s="33">
        <f t="shared" si="68"/>
        <v>10000</v>
      </c>
    </row>
    <row r="40" spans="2:22">
      <c r="B40" s="17">
        <v>38</v>
      </c>
      <c r="C40" s="27">
        <v>0</v>
      </c>
      <c r="D40" s="43">
        <v>-500</v>
      </c>
      <c r="E40" s="44">
        <f t="shared" si="132"/>
        <v>36750</v>
      </c>
      <c r="F40" s="33">
        <f t="shared" si="2"/>
        <v>22050</v>
      </c>
      <c r="G40" s="33">
        <v>0</v>
      </c>
      <c r="H40" s="33">
        <f t="shared" si="2"/>
        <v>0</v>
      </c>
      <c r="I40" s="32">
        <v>30000</v>
      </c>
      <c r="J40" s="33">
        <f t="shared" ref="J40" si="141">I40*(1-$C$3)</f>
        <v>18000</v>
      </c>
      <c r="K40" s="33">
        <v>0</v>
      </c>
      <c r="L40" s="33">
        <f t="shared" ref="L40" si="142">K40*(1-$C$3)</f>
        <v>0</v>
      </c>
      <c r="M40" s="32">
        <v>20000</v>
      </c>
      <c r="N40" s="33">
        <f t="shared" ref="N40" si="143">M40*(1-$C$3)</f>
        <v>12000</v>
      </c>
      <c r="O40" s="33">
        <v>0</v>
      </c>
      <c r="P40" s="33">
        <f t="shared" ref="P40" si="144">O40*(1-$C$3)</f>
        <v>0</v>
      </c>
      <c r="Q40" s="32">
        <f t="shared" si="7"/>
        <v>21550</v>
      </c>
      <c r="R40" s="36">
        <f t="shared" si="8"/>
        <v>36750</v>
      </c>
      <c r="S40" s="27">
        <f t="shared" si="66"/>
        <v>3550</v>
      </c>
      <c r="T40" s="27">
        <f t="shared" si="67"/>
        <v>6750</v>
      </c>
      <c r="U40" s="32">
        <f t="shared" si="9"/>
        <v>6000</v>
      </c>
      <c r="V40" s="33">
        <f t="shared" si="68"/>
        <v>10000</v>
      </c>
    </row>
    <row r="41" spans="2:22">
      <c r="B41" s="17">
        <v>39</v>
      </c>
      <c r="C41" s="27">
        <v>0</v>
      </c>
      <c r="D41" s="43">
        <v>-500</v>
      </c>
      <c r="E41" s="44">
        <f t="shared" si="132"/>
        <v>36750</v>
      </c>
      <c r="F41" s="33">
        <f t="shared" si="2"/>
        <v>22050</v>
      </c>
      <c r="G41" s="33">
        <v>0</v>
      </c>
      <c r="H41" s="33">
        <f t="shared" si="2"/>
        <v>0</v>
      </c>
      <c r="I41" s="32">
        <v>30000</v>
      </c>
      <c r="J41" s="33">
        <f t="shared" ref="J41" si="145">I41*(1-$C$3)</f>
        <v>18000</v>
      </c>
      <c r="K41" s="33">
        <v>0</v>
      </c>
      <c r="L41" s="33">
        <f t="shared" ref="L41" si="146">K41*(1-$C$3)</f>
        <v>0</v>
      </c>
      <c r="M41" s="32">
        <v>20000</v>
      </c>
      <c r="N41" s="33">
        <f t="shared" ref="N41" si="147">M41*(1-$C$3)</f>
        <v>12000</v>
      </c>
      <c r="O41" s="33">
        <v>0</v>
      </c>
      <c r="P41" s="33">
        <f t="shared" ref="P41" si="148">O41*(1-$C$3)</f>
        <v>0</v>
      </c>
      <c r="Q41" s="32">
        <f t="shared" si="7"/>
        <v>21550</v>
      </c>
      <c r="R41" s="36">
        <f t="shared" si="8"/>
        <v>36750</v>
      </c>
      <c r="S41" s="27">
        <f t="shared" si="66"/>
        <v>3550</v>
      </c>
      <c r="T41" s="27">
        <f t="shared" si="67"/>
        <v>6750</v>
      </c>
      <c r="U41" s="32">
        <f t="shared" si="9"/>
        <v>6000</v>
      </c>
      <c r="V41" s="33">
        <f t="shared" si="68"/>
        <v>10000</v>
      </c>
    </row>
    <row r="42" spans="2:22">
      <c r="B42" s="17">
        <v>40</v>
      </c>
      <c r="C42" s="27">
        <v>0</v>
      </c>
      <c r="D42" s="43">
        <v>-500</v>
      </c>
      <c r="E42" s="44">
        <f>40000*1.05</f>
        <v>42000</v>
      </c>
      <c r="F42" s="33">
        <f t="shared" si="2"/>
        <v>25200</v>
      </c>
      <c r="G42" s="33">
        <v>0</v>
      </c>
      <c r="H42" s="33">
        <f t="shared" si="2"/>
        <v>0</v>
      </c>
      <c r="I42" s="32">
        <v>32000</v>
      </c>
      <c r="J42" s="33">
        <f t="shared" ref="J42" si="149">I42*(1-$C$3)</f>
        <v>19200</v>
      </c>
      <c r="K42" s="33">
        <v>0</v>
      </c>
      <c r="L42" s="33">
        <f t="shared" ref="L42" si="150">K42*(1-$C$3)</f>
        <v>0</v>
      </c>
      <c r="M42" s="32">
        <v>22000</v>
      </c>
      <c r="N42" s="33">
        <f t="shared" ref="N42" si="151">M42*(1-$C$3)</f>
        <v>13200</v>
      </c>
      <c r="O42" s="33">
        <v>0</v>
      </c>
      <c r="P42" s="33">
        <f t="shared" ref="P42" si="152">O42*(1-$C$3)</f>
        <v>0</v>
      </c>
      <c r="Q42" s="32">
        <f t="shared" si="7"/>
        <v>24700</v>
      </c>
      <c r="R42" s="36">
        <f t="shared" si="8"/>
        <v>42000</v>
      </c>
      <c r="S42" s="27">
        <f t="shared" si="66"/>
        <v>5500</v>
      </c>
      <c r="T42" s="27">
        <f t="shared" si="67"/>
        <v>10000</v>
      </c>
      <c r="U42" s="32">
        <f t="shared" si="9"/>
        <v>6000</v>
      </c>
      <c r="V42" s="33">
        <f t="shared" si="68"/>
        <v>10000</v>
      </c>
    </row>
    <row r="43" spans="2:22">
      <c r="B43" s="17">
        <v>41</v>
      </c>
      <c r="C43" s="27">
        <v>0</v>
      </c>
      <c r="D43" s="43">
        <v>-500</v>
      </c>
      <c r="E43" s="44">
        <f t="shared" ref="E43:E51" si="153">40000*1.05</f>
        <v>42000</v>
      </c>
      <c r="F43" s="33">
        <f t="shared" si="2"/>
        <v>25200</v>
      </c>
      <c r="G43" s="33">
        <v>0</v>
      </c>
      <c r="H43" s="33">
        <f t="shared" si="2"/>
        <v>0</v>
      </c>
      <c r="I43" s="32">
        <v>32000</v>
      </c>
      <c r="J43" s="33">
        <f t="shared" ref="J43" si="154">I43*(1-$C$3)</f>
        <v>19200</v>
      </c>
      <c r="K43" s="33">
        <v>0</v>
      </c>
      <c r="L43" s="33">
        <f t="shared" ref="L43" si="155">K43*(1-$C$3)</f>
        <v>0</v>
      </c>
      <c r="M43" s="32">
        <v>22000</v>
      </c>
      <c r="N43" s="33">
        <f t="shared" ref="N43" si="156">M43*(1-$C$3)</f>
        <v>13200</v>
      </c>
      <c r="O43" s="33">
        <v>0</v>
      </c>
      <c r="P43" s="33">
        <f t="shared" ref="P43" si="157">O43*(1-$C$3)</f>
        <v>0</v>
      </c>
      <c r="Q43" s="32">
        <f t="shared" si="7"/>
        <v>24700</v>
      </c>
      <c r="R43" s="36">
        <f t="shared" si="8"/>
        <v>42000</v>
      </c>
      <c r="S43" s="27">
        <f t="shared" si="66"/>
        <v>5500</v>
      </c>
      <c r="T43" s="27">
        <f t="shared" si="67"/>
        <v>10000</v>
      </c>
      <c r="U43" s="32">
        <f t="shared" si="9"/>
        <v>6000</v>
      </c>
      <c r="V43" s="33">
        <f t="shared" si="68"/>
        <v>10000</v>
      </c>
    </row>
    <row r="44" spans="2:22">
      <c r="B44" s="17">
        <v>42</v>
      </c>
      <c r="C44" s="27">
        <v>0</v>
      </c>
      <c r="D44" s="43">
        <v>-500</v>
      </c>
      <c r="E44" s="44">
        <f t="shared" si="153"/>
        <v>42000</v>
      </c>
      <c r="F44" s="33">
        <f t="shared" si="2"/>
        <v>25200</v>
      </c>
      <c r="G44" s="33">
        <v>0</v>
      </c>
      <c r="H44" s="33">
        <f t="shared" si="2"/>
        <v>0</v>
      </c>
      <c r="I44" s="32">
        <v>32000</v>
      </c>
      <c r="J44" s="33">
        <f t="shared" ref="J44" si="158">I44*(1-$C$3)</f>
        <v>19200</v>
      </c>
      <c r="K44" s="33">
        <v>0</v>
      </c>
      <c r="L44" s="33">
        <f t="shared" ref="L44" si="159">K44*(1-$C$3)</f>
        <v>0</v>
      </c>
      <c r="M44" s="32">
        <v>22000</v>
      </c>
      <c r="N44" s="33">
        <f t="shared" ref="N44" si="160">M44*(1-$C$3)</f>
        <v>13200</v>
      </c>
      <c r="O44" s="33">
        <v>0</v>
      </c>
      <c r="P44" s="33">
        <f t="shared" ref="P44" si="161">O44*(1-$C$3)</f>
        <v>0</v>
      </c>
      <c r="Q44" s="32">
        <f t="shared" si="7"/>
        <v>24700</v>
      </c>
      <c r="R44" s="36">
        <f t="shared" si="8"/>
        <v>42000</v>
      </c>
      <c r="S44" s="27">
        <f t="shared" si="66"/>
        <v>5500</v>
      </c>
      <c r="T44" s="27">
        <f t="shared" si="67"/>
        <v>10000</v>
      </c>
      <c r="U44" s="32">
        <f t="shared" si="9"/>
        <v>6000</v>
      </c>
      <c r="V44" s="33">
        <f>I44-M44</f>
        <v>10000</v>
      </c>
    </row>
    <row r="45" spans="2:22">
      <c r="B45" s="17">
        <v>43</v>
      </c>
      <c r="C45" s="27">
        <v>0</v>
      </c>
      <c r="D45" s="43">
        <v>-500</v>
      </c>
      <c r="E45" s="44">
        <f t="shared" si="153"/>
        <v>42000</v>
      </c>
      <c r="F45" s="33">
        <f t="shared" si="2"/>
        <v>25200</v>
      </c>
      <c r="G45" s="33">
        <v>0</v>
      </c>
      <c r="H45" s="33">
        <f t="shared" si="2"/>
        <v>0</v>
      </c>
      <c r="I45" s="32">
        <v>32000</v>
      </c>
      <c r="J45" s="33">
        <f t="shared" ref="J45" si="162">I45*(1-$C$3)</f>
        <v>19200</v>
      </c>
      <c r="K45" s="33">
        <v>0</v>
      </c>
      <c r="L45" s="33">
        <f t="shared" ref="L45" si="163">K45*(1-$C$3)</f>
        <v>0</v>
      </c>
      <c r="M45" s="32">
        <v>22000</v>
      </c>
      <c r="N45" s="33">
        <f t="shared" ref="N45" si="164">M45*(1-$C$3)</f>
        <v>13200</v>
      </c>
      <c r="O45" s="33">
        <v>0</v>
      </c>
      <c r="P45" s="33">
        <f t="shared" ref="P45" si="165">O45*(1-$C$3)</f>
        <v>0</v>
      </c>
      <c r="Q45" s="32">
        <f t="shared" si="7"/>
        <v>24700</v>
      </c>
      <c r="R45" s="36">
        <f t="shared" si="8"/>
        <v>42000</v>
      </c>
      <c r="S45" s="27">
        <f t="shared" si="66"/>
        <v>5500</v>
      </c>
      <c r="T45" s="27">
        <f t="shared" si="67"/>
        <v>10000</v>
      </c>
      <c r="U45" s="32">
        <f t="shared" si="9"/>
        <v>6000</v>
      </c>
      <c r="V45" s="33">
        <f t="shared" si="68"/>
        <v>10000</v>
      </c>
    </row>
    <row r="46" spans="2:22">
      <c r="B46" s="17">
        <v>44</v>
      </c>
      <c r="C46" s="27">
        <v>0</v>
      </c>
      <c r="D46" s="43">
        <v>-500</v>
      </c>
      <c r="E46" s="44">
        <f t="shared" si="153"/>
        <v>42000</v>
      </c>
      <c r="F46" s="33">
        <f t="shared" si="2"/>
        <v>25200</v>
      </c>
      <c r="G46" s="33">
        <v>0</v>
      </c>
      <c r="H46" s="33">
        <f t="shared" si="2"/>
        <v>0</v>
      </c>
      <c r="I46" s="32">
        <v>32000</v>
      </c>
      <c r="J46" s="33">
        <f t="shared" ref="J46" si="166">I46*(1-$C$3)</f>
        <v>19200</v>
      </c>
      <c r="K46" s="33">
        <v>0</v>
      </c>
      <c r="L46" s="33">
        <f t="shared" ref="L46" si="167">K46*(1-$C$3)</f>
        <v>0</v>
      </c>
      <c r="M46" s="32">
        <v>22000</v>
      </c>
      <c r="N46" s="33">
        <f t="shared" ref="N46" si="168">M46*(1-$C$3)</f>
        <v>13200</v>
      </c>
      <c r="O46" s="33">
        <v>0</v>
      </c>
      <c r="P46" s="33">
        <f t="shared" ref="P46" si="169">O46*(1-$C$3)</f>
        <v>0</v>
      </c>
      <c r="Q46" s="32">
        <f t="shared" si="7"/>
        <v>24700</v>
      </c>
      <c r="R46" s="36">
        <f t="shared" si="8"/>
        <v>42000</v>
      </c>
      <c r="S46" s="27">
        <f t="shared" si="66"/>
        <v>5500</v>
      </c>
      <c r="T46" s="27">
        <f t="shared" si="67"/>
        <v>10000</v>
      </c>
      <c r="U46" s="32">
        <f t="shared" si="9"/>
        <v>6000</v>
      </c>
      <c r="V46" s="33">
        <f t="shared" si="68"/>
        <v>10000</v>
      </c>
    </row>
    <row r="47" spans="2:22">
      <c r="B47" s="17">
        <v>45</v>
      </c>
      <c r="C47" s="27">
        <v>0</v>
      </c>
      <c r="D47" s="43">
        <v>-500</v>
      </c>
      <c r="E47" s="44">
        <f t="shared" si="153"/>
        <v>42000</v>
      </c>
      <c r="F47" s="33">
        <f t="shared" si="2"/>
        <v>25200</v>
      </c>
      <c r="G47" s="33">
        <v>0</v>
      </c>
      <c r="H47" s="33">
        <f t="shared" si="2"/>
        <v>0</v>
      </c>
      <c r="I47" s="32">
        <v>32000</v>
      </c>
      <c r="J47" s="33">
        <f t="shared" ref="J47" si="170">I47*(1-$C$3)</f>
        <v>19200</v>
      </c>
      <c r="K47" s="33">
        <v>0</v>
      </c>
      <c r="L47" s="33">
        <f t="shared" ref="L47" si="171">K47*(1-$C$3)</f>
        <v>0</v>
      </c>
      <c r="M47" s="32">
        <v>22000</v>
      </c>
      <c r="N47" s="33">
        <f t="shared" ref="N47" si="172">M47*(1-$C$3)</f>
        <v>13200</v>
      </c>
      <c r="O47" s="33">
        <v>0</v>
      </c>
      <c r="P47" s="33">
        <f t="shared" ref="P47" si="173">O47*(1-$C$3)</f>
        <v>0</v>
      </c>
      <c r="Q47" s="32">
        <f t="shared" si="7"/>
        <v>24700</v>
      </c>
      <c r="R47" s="36">
        <f t="shared" si="8"/>
        <v>42000</v>
      </c>
      <c r="S47" s="27">
        <f t="shared" si="66"/>
        <v>5500</v>
      </c>
      <c r="T47" s="27">
        <f t="shared" si="67"/>
        <v>10000</v>
      </c>
      <c r="U47" s="32">
        <f t="shared" si="9"/>
        <v>6000</v>
      </c>
      <c r="V47" s="33">
        <f t="shared" si="68"/>
        <v>10000</v>
      </c>
    </row>
    <row r="48" spans="2:22">
      <c r="B48" s="17">
        <v>46</v>
      </c>
      <c r="C48" s="27">
        <v>0</v>
      </c>
      <c r="D48" s="27">
        <v>0</v>
      </c>
      <c r="E48" s="44">
        <f t="shared" si="153"/>
        <v>42000</v>
      </c>
      <c r="F48" s="33">
        <f t="shared" si="2"/>
        <v>25200</v>
      </c>
      <c r="G48" s="33">
        <v>0</v>
      </c>
      <c r="H48" s="33">
        <f t="shared" si="2"/>
        <v>0</v>
      </c>
      <c r="I48" s="32">
        <v>32000</v>
      </c>
      <c r="J48" s="33">
        <f t="shared" ref="J48" si="174">I48*(1-$C$3)</f>
        <v>19200</v>
      </c>
      <c r="K48" s="33">
        <v>0</v>
      </c>
      <c r="L48" s="33">
        <f t="shared" ref="L48" si="175">K48*(1-$C$3)</f>
        <v>0</v>
      </c>
      <c r="M48" s="32">
        <v>22000</v>
      </c>
      <c r="N48" s="33">
        <f t="shared" ref="N48" si="176">M48*(1-$C$3)</f>
        <v>13200</v>
      </c>
      <c r="O48" s="33">
        <v>0</v>
      </c>
      <c r="P48" s="33">
        <f t="shared" ref="P48" si="177">O48*(1-$C$3)</f>
        <v>0</v>
      </c>
      <c r="Q48" s="32">
        <f t="shared" si="7"/>
        <v>25200</v>
      </c>
      <c r="R48" s="36">
        <f t="shared" si="8"/>
        <v>42000</v>
      </c>
      <c r="S48" s="27">
        <f t="shared" si="66"/>
        <v>6000</v>
      </c>
      <c r="T48" s="27">
        <f t="shared" si="67"/>
        <v>10000</v>
      </c>
      <c r="U48" s="32">
        <f t="shared" si="9"/>
        <v>6000</v>
      </c>
      <c r="V48" s="33">
        <f t="shared" si="68"/>
        <v>10000</v>
      </c>
    </row>
    <row r="49" spans="2:22">
      <c r="B49" s="17">
        <v>47</v>
      </c>
      <c r="C49" s="27">
        <v>0</v>
      </c>
      <c r="D49" s="27">
        <v>0</v>
      </c>
      <c r="E49" s="44">
        <f t="shared" si="153"/>
        <v>42000</v>
      </c>
      <c r="F49" s="33">
        <f t="shared" si="2"/>
        <v>25200</v>
      </c>
      <c r="G49" s="33">
        <v>0</v>
      </c>
      <c r="H49" s="33">
        <f t="shared" si="2"/>
        <v>0</v>
      </c>
      <c r="I49" s="32">
        <v>32000</v>
      </c>
      <c r="J49" s="33">
        <f t="shared" ref="J49" si="178">I49*(1-$C$3)</f>
        <v>19200</v>
      </c>
      <c r="K49" s="33">
        <v>0</v>
      </c>
      <c r="L49" s="33">
        <f t="shared" ref="L49" si="179">K49*(1-$C$3)</f>
        <v>0</v>
      </c>
      <c r="M49" s="32">
        <v>22000</v>
      </c>
      <c r="N49" s="33">
        <f t="shared" ref="N49" si="180">M49*(1-$C$3)</f>
        <v>13200</v>
      </c>
      <c r="O49" s="33">
        <v>0</v>
      </c>
      <c r="P49" s="33">
        <f t="shared" ref="P49" si="181">O49*(1-$C$3)</f>
        <v>0</v>
      </c>
      <c r="Q49" s="32">
        <f t="shared" si="7"/>
        <v>25200</v>
      </c>
      <c r="R49" s="36">
        <f t="shared" si="8"/>
        <v>42000</v>
      </c>
      <c r="S49" s="27">
        <f t="shared" si="66"/>
        <v>6000</v>
      </c>
      <c r="T49" s="27">
        <f t="shared" si="67"/>
        <v>10000</v>
      </c>
      <c r="U49" s="32">
        <f t="shared" si="9"/>
        <v>6000</v>
      </c>
      <c r="V49" s="33">
        <f t="shared" si="68"/>
        <v>10000</v>
      </c>
    </row>
    <row r="50" spans="2:22">
      <c r="B50" s="17">
        <v>48</v>
      </c>
      <c r="C50" s="27">
        <v>0</v>
      </c>
      <c r="D50" s="27">
        <v>0</v>
      </c>
      <c r="E50" s="44">
        <f t="shared" si="153"/>
        <v>42000</v>
      </c>
      <c r="F50" s="33">
        <f t="shared" si="2"/>
        <v>25200</v>
      </c>
      <c r="G50" s="33">
        <v>0</v>
      </c>
      <c r="H50" s="33">
        <f t="shared" si="2"/>
        <v>0</v>
      </c>
      <c r="I50" s="32">
        <v>32000</v>
      </c>
      <c r="J50" s="33">
        <f t="shared" ref="J50" si="182">I50*(1-$C$3)</f>
        <v>19200</v>
      </c>
      <c r="K50" s="33">
        <v>0</v>
      </c>
      <c r="L50" s="33">
        <f t="shared" ref="L50" si="183">K50*(1-$C$3)</f>
        <v>0</v>
      </c>
      <c r="M50" s="32">
        <v>22000</v>
      </c>
      <c r="N50" s="33">
        <f t="shared" ref="N50" si="184">M50*(1-$C$3)</f>
        <v>13200</v>
      </c>
      <c r="O50" s="33">
        <v>0</v>
      </c>
      <c r="P50" s="33">
        <f t="shared" ref="P50" si="185">O50*(1-$C$3)</f>
        <v>0</v>
      </c>
      <c r="Q50" s="32">
        <f t="shared" si="7"/>
        <v>25200</v>
      </c>
      <c r="R50" s="36">
        <f t="shared" si="8"/>
        <v>42000</v>
      </c>
      <c r="S50" s="27">
        <f t="shared" si="66"/>
        <v>6000</v>
      </c>
      <c r="T50" s="27">
        <f t="shared" si="67"/>
        <v>10000</v>
      </c>
      <c r="U50" s="32">
        <f t="shared" si="9"/>
        <v>6000</v>
      </c>
      <c r="V50" s="33">
        <f t="shared" si="68"/>
        <v>10000</v>
      </c>
    </row>
    <row r="51" spans="2:22">
      <c r="B51" s="17">
        <v>49</v>
      </c>
      <c r="C51" s="27">
        <v>0</v>
      </c>
      <c r="D51" s="27">
        <v>0</v>
      </c>
      <c r="E51" s="44">
        <f t="shared" si="153"/>
        <v>42000</v>
      </c>
      <c r="F51" s="33">
        <f t="shared" si="2"/>
        <v>25200</v>
      </c>
      <c r="G51" s="33">
        <v>0</v>
      </c>
      <c r="H51" s="33">
        <f t="shared" si="2"/>
        <v>0</v>
      </c>
      <c r="I51" s="32">
        <v>32000</v>
      </c>
      <c r="J51" s="33">
        <f t="shared" ref="J51" si="186">I51*(1-$C$3)</f>
        <v>19200</v>
      </c>
      <c r="K51" s="33">
        <v>0</v>
      </c>
      <c r="L51" s="33">
        <f t="shared" ref="L51" si="187">K51*(1-$C$3)</f>
        <v>0</v>
      </c>
      <c r="M51" s="32">
        <v>22000</v>
      </c>
      <c r="N51" s="33">
        <f t="shared" ref="N51" si="188">M51*(1-$C$3)</f>
        <v>13200</v>
      </c>
      <c r="O51" s="33">
        <v>0</v>
      </c>
      <c r="P51" s="33">
        <f t="shared" ref="P51" si="189">O51*(1-$C$3)</f>
        <v>0</v>
      </c>
      <c r="Q51" s="32">
        <f t="shared" si="7"/>
        <v>25200</v>
      </c>
      <c r="R51" s="36">
        <f t="shared" si="8"/>
        <v>42000</v>
      </c>
      <c r="S51" s="27">
        <f t="shared" si="66"/>
        <v>6000</v>
      </c>
      <c r="T51" s="27">
        <f t="shared" si="67"/>
        <v>10000</v>
      </c>
      <c r="U51" s="32">
        <f t="shared" si="9"/>
        <v>6000</v>
      </c>
      <c r="V51" s="33">
        <f t="shared" si="68"/>
        <v>10000</v>
      </c>
    </row>
    <row r="52" spans="2:22">
      <c r="B52" s="17">
        <v>50</v>
      </c>
      <c r="C52" s="27">
        <v>0</v>
      </c>
      <c r="D52" s="27">
        <v>0</v>
      </c>
      <c r="E52" s="44">
        <f>45000*1.05</f>
        <v>47250</v>
      </c>
      <c r="F52" s="33">
        <f t="shared" si="2"/>
        <v>28350</v>
      </c>
      <c r="G52" s="33">
        <v>0</v>
      </c>
      <c r="H52" s="33">
        <f t="shared" si="2"/>
        <v>0</v>
      </c>
      <c r="I52" s="32">
        <v>33000</v>
      </c>
      <c r="J52" s="33">
        <f t="shared" ref="J52" si="190">I52*(1-$C$3)</f>
        <v>19800</v>
      </c>
      <c r="K52" s="33">
        <v>0</v>
      </c>
      <c r="L52" s="33">
        <f t="shared" ref="L52" si="191">K52*(1-$C$3)</f>
        <v>0</v>
      </c>
      <c r="M52" s="32">
        <v>23000</v>
      </c>
      <c r="N52" s="33">
        <f t="shared" ref="N52" si="192">M52*(1-$C$3)</f>
        <v>13800</v>
      </c>
      <c r="O52" s="33">
        <v>0</v>
      </c>
      <c r="P52" s="33">
        <f t="shared" ref="P52" si="193">O52*(1-$C$3)</f>
        <v>0</v>
      </c>
      <c r="Q52" s="32">
        <f t="shared" si="7"/>
        <v>28350</v>
      </c>
      <c r="R52" s="36">
        <f t="shared" si="8"/>
        <v>47250</v>
      </c>
      <c r="S52" s="27">
        <f t="shared" si="66"/>
        <v>8550</v>
      </c>
      <c r="T52" s="27">
        <f t="shared" si="67"/>
        <v>14250</v>
      </c>
      <c r="U52" s="32">
        <f t="shared" si="9"/>
        <v>6000</v>
      </c>
      <c r="V52" s="33">
        <f t="shared" si="68"/>
        <v>10000</v>
      </c>
    </row>
    <row r="53" spans="2:22">
      <c r="B53" s="17">
        <v>51</v>
      </c>
      <c r="C53" s="27">
        <v>0</v>
      </c>
      <c r="D53" s="27">
        <v>0</v>
      </c>
      <c r="E53" s="44">
        <f t="shared" ref="E53:E61" si="194">45000*1.05</f>
        <v>47250</v>
      </c>
      <c r="F53" s="33">
        <f t="shared" si="2"/>
        <v>28350</v>
      </c>
      <c r="G53" s="33">
        <v>0</v>
      </c>
      <c r="H53" s="33">
        <f t="shared" si="2"/>
        <v>0</v>
      </c>
      <c r="I53" s="32">
        <v>33000</v>
      </c>
      <c r="J53" s="33">
        <f t="shared" ref="J53" si="195">I53*(1-$C$3)</f>
        <v>19800</v>
      </c>
      <c r="K53" s="33">
        <v>0</v>
      </c>
      <c r="L53" s="33">
        <f t="shared" ref="L53" si="196">K53*(1-$C$3)</f>
        <v>0</v>
      </c>
      <c r="M53" s="32">
        <v>23000</v>
      </c>
      <c r="N53" s="33">
        <f t="shared" ref="N53" si="197">M53*(1-$C$3)</f>
        <v>13800</v>
      </c>
      <c r="O53" s="33">
        <v>0</v>
      </c>
      <c r="P53" s="33">
        <f t="shared" ref="P53" si="198">O53*(1-$C$3)</f>
        <v>0</v>
      </c>
      <c r="Q53" s="32">
        <f t="shared" si="7"/>
        <v>28350</v>
      </c>
      <c r="R53" s="36">
        <f t="shared" si="8"/>
        <v>47250</v>
      </c>
      <c r="S53" s="27">
        <f t="shared" si="66"/>
        <v>8550</v>
      </c>
      <c r="T53" s="27">
        <f t="shared" si="67"/>
        <v>14250</v>
      </c>
      <c r="U53" s="32">
        <f t="shared" si="9"/>
        <v>6000</v>
      </c>
      <c r="V53" s="33">
        <f t="shared" si="68"/>
        <v>10000</v>
      </c>
    </row>
    <row r="54" spans="2:22">
      <c r="B54" s="17">
        <v>52</v>
      </c>
      <c r="C54" s="27">
        <v>0</v>
      </c>
      <c r="D54" s="27">
        <v>0</v>
      </c>
      <c r="E54" s="44">
        <f t="shared" si="194"/>
        <v>47250</v>
      </c>
      <c r="F54" s="33">
        <f t="shared" si="2"/>
        <v>28350</v>
      </c>
      <c r="G54" s="33">
        <v>0</v>
      </c>
      <c r="H54" s="33">
        <f t="shared" si="2"/>
        <v>0</v>
      </c>
      <c r="I54" s="32">
        <v>33000</v>
      </c>
      <c r="J54" s="33">
        <f t="shared" ref="J54" si="199">I54*(1-$C$3)</f>
        <v>19800</v>
      </c>
      <c r="K54" s="33">
        <v>0</v>
      </c>
      <c r="L54" s="33">
        <f t="shared" ref="L54" si="200">K54*(1-$C$3)</f>
        <v>0</v>
      </c>
      <c r="M54" s="32">
        <v>23000</v>
      </c>
      <c r="N54" s="33">
        <f t="shared" ref="N54" si="201">M54*(1-$C$3)</f>
        <v>13800</v>
      </c>
      <c r="O54" s="33">
        <v>0</v>
      </c>
      <c r="P54" s="33">
        <f t="shared" ref="P54" si="202">O54*(1-$C$3)</f>
        <v>0</v>
      </c>
      <c r="Q54" s="32">
        <f t="shared" si="7"/>
        <v>28350</v>
      </c>
      <c r="R54" s="36">
        <f t="shared" si="8"/>
        <v>47250</v>
      </c>
      <c r="S54" s="27">
        <f t="shared" si="66"/>
        <v>8550</v>
      </c>
      <c r="T54" s="27">
        <f t="shared" si="67"/>
        <v>14250</v>
      </c>
      <c r="U54" s="32">
        <f t="shared" si="9"/>
        <v>6000</v>
      </c>
      <c r="V54" s="33">
        <f t="shared" si="68"/>
        <v>10000</v>
      </c>
    </row>
    <row r="55" spans="2:22">
      <c r="B55" s="17">
        <v>53</v>
      </c>
      <c r="C55" s="27">
        <v>0</v>
      </c>
      <c r="D55" s="27">
        <v>0</v>
      </c>
      <c r="E55" s="44">
        <f t="shared" si="194"/>
        <v>47250</v>
      </c>
      <c r="F55" s="33">
        <f t="shared" si="2"/>
        <v>28350</v>
      </c>
      <c r="G55" s="33">
        <v>0</v>
      </c>
      <c r="H55" s="33">
        <f t="shared" si="2"/>
        <v>0</v>
      </c>
      <c r="I55" s="32">
        <v>33000</v>
      </c>
      <c r="J55" s="33">
        <f t="shared" ref="J55" si="203">I55*(1-$C$3)</f>
        <v>19800</v>
      </c>
      <c r="K55" s="33">
        <v>0</v>
      </c>
      <c r="L55" s="33">
        <f t="shared" ref="L55" si="204">K55*(1-$C$3)</f>
        <v>0</v>
      </c>
      <c r="M55" s="32">
        <v>23000</v>
      </c>
      <c r="N55" s="33">
        <f t="shared" ref="N55" si="205">M55*(1-$C$3)</f>
        <v>13800</v>
      </c>
      <c r="O55" s="33">
        <v>0</v>
      </c>
      <c r="P55" s="33">
        <f t="shared" ref="P55" si="206">O55*(1-$C$3)</f>
        <v>0</v>
      </c>
      <c r="Q55" s="32">
        <f t="shared" si="7"/>
        <v>28350</v>
      </c>
      <c r="R55" s="36">
        <f t="shared" si="8"/>
        <v>47250</v>
      </c>
      <c r="S55" s="27">
        <f t="shared" si="66"/>
        <v>8550</v>
      </c>
      <c r="T55" s="27">
        <f t="shared" si="67"/>
        <v>14250</v>
      </c>
      <c r="U55" s="32">
        <f t="shared" si="9"/>
        <v>6000</v>
      </c>
      <c r="V55" s="33">
        <f t="shared" si="68"/>
        <v>10000</v>
      </c>
    </row>
    <row r="56" spans="2:22">
      <c r="B56" s="17">
        <v>54</v>
      </c>
      <c r="C56" s="27">
        <v>0</v>
      </c>
      <c r="D56" s="27">
        <v>0</v>
      </c>
      <c r="E56" s="44">
        <f t="shared" si="194"/>
        <v>47250</v>
      </c>
      <c r="F56" s="33">
        <f t="shared" si="2"/>
        <v>28350</v>
      </c>
      <c r="G56" s="33">
        <v>0</v>
      </c>
      <c r="H56" s="33">
        <f t="shared" si="2"/>
        <v>0</v>
      </c>
      <c r="I56" s="32">
        <v>33000</v>
      </c>
      <c r="J56" s="33">
        <f t="shared" ref="J56" si="207">I56*(1-$C$3)</f>
        <v>19800</v>
      </c>
      <c r="K56" s="33">
        <v>0</v>
      </c>
      <c r="L56" s="33">
        <f t="shared" ref="L56" si="208">K56*(1-$C$3)</f>
        <v>0</v>
      </c>
      <c r="M56" s="32">
        <v>23000</v>
      </c>
      <c r="N56" s="33">
        <f t="shared" ref="N56" si="209">M56*(1-$C$3)</f>
        <v>13800</v>
      </c>
      <c r="O56" s="33">
        <v>0</v>
      </c>
      <c r="P56" s="33">
        <f t="shared" ref="P56" si="210">O56*(1-$C$3)</f>
        <v>0</v>
      </c>
      <c r="Q56" s="32">
        <f t="shared" si="7"/>
        <v>28350</v>
      </c>
      <c r="R56" s="36">
        <f t="shared" si="8"/>
        <v>47250</v>
      </c>
      <c r="S56" s="27">
        <f t="shared" si="66"/>
        <v>8550</v>
      </c>
      <c r="T56" s="27">
        <f t="shared" si="67"/>
        <v>14250</v>
      </c>
      <c r="U56" s="32">
        <f t="shared" si="9"/>
        <v>6000</v>
      </c>
      <c r="V56" s="33">
        <f t="shared" si="68"/>
        <v>10000</v>
      </c>
    </row>
    <row r="57" spans="2:22">
      <c r="B57" s="17">
        <v>55</v>
      </c>
      <c r="C57" s="27">
        <v>0</v>
      </c>
      <c r="D57" s="27">
        <v>0</v>
      </c>
      <c r="E57" s="44">
        <f t="shared" si="194"/>
        <v>47250</v>
      </c>
      <c r="F57" s="33">
        <f t="shared" si="2"/>
        <v>28350</v>
      </c>
      <c r="G57" s="33">
        <v>0</v>
      </c>
      <c r="H57" s="33">
        <f t="shared" si="2"/>
        <v>0</v>
      </c>
      <c r="I57" s="32">
        <v>33000</v>
      </c>
      <c r="J57" s="33">
        <f t="shared" ref="J57" si="211">I57*(1-$C$3)</f>
        <v>19800</v>
      </c>
      <c r="K57" s="33">
        <v>0</v>
      </c>
      <c r="L57" s="33">
        <f t="shared" ref="L57" si="212">K57*(1-$C$3)</f>
        <v>0</v>
      </c>
      <c r="M57" s="32">
        <v>23000</v>
      </c>
      <c r="N57" s="33">
        <f t="shared" ref="N57" si="213">M57*(1-$C$3)</f>
        <v>13800</v>
      </c>
      <c r="O57" s="33">
        <v>0</v>
      </c>
      <c r="P57" s="33">
        <f t="shared" ref="P57" si="214">O57*(1-$C$3)</f>
        <v>0</v>
      </c>
      <c r="Q57" s="32">
        <f t="shared" si="7"/>
        <v>28350</v>
      </c>
      <c r="R57" s="36">
        <f t="shared" si="8"/>
        <v>47250</v>
      </c>
      <c r="S57" s="27">
        <f t="shared" si="66"/>
        <v>8550</v>
      </c>
      <c r="T57" s="27">
        <f t="shared" si="67"/>
        <v>14250</v>
      </c>
      <c r="U57" s="32">
        <f t="shared" si="9"/>
        <v>6000</v>
      </c>
      <c r="V57" s="33">
        <f t="shared" si="68"/>
        <v>10000</v>
      </c>
    </row>
    <row r="58" spans="2:22">
      <c r="B58" s="17">
        <v>56</v>
      </c>
      <c r="C58" s="27">
        <v>0</v>
      </c>
      <c r="D58" s="27">
        <v>0</v>
      </c>
      <c r="E58" s="44">
        <f t="shared" si="194"/>
        <v>47250</v>
      </c>
      <c r="F58" s="33">
        <f t="shared" si="2"/>
        <v>28350</v>
      </c>
      <c r="G58" s="33">
        <v>0</v>
      </c>
      <c r="H58" s="33">
        <f t="shared" si="2"/>
        <v>0</v>
      </c>
      <c r="I58" s="32">
        <v>33000</v>
      </c>
      <c r="J58" s="33">
        <f t="shared" ref="J58" si="215">I58*(1-$C$3)</f>
        <v>19800</v>
      </c>
      <c r="K58" s="33">
        <v>0</v>
      </c>
      <c r="L58" s="33">
        <f t="shared" ref="L58" si="216">K58*(1-$C$3)</f>
        <v>0</v>
      </c>
      <c r="M58" s="32">
        <v>23000</v>
      </c>
      <c r="N58" s="33">
        <f t="shared" ref="N58" si="217">M58*(1-$C$3)</f>
        <v>13800</v>
      </c>
      <c r="O58" s="33">
        <v>0</v>
      </c>
      <c r="P58" s="33">
        <f t="shared" ref="P58" si="218">O58*(1-$C$3)</f>
        <v>0</v>
      </c>
      <c r="Q58" s="32">
        <f t="shared" si="7"/>
        <v>28350</v>
      </c>
      <c r="R58" s="36">
        <f t="shared" si="8"/>
        <v>47250</v>
      </c>
      <c r="S58" s="27">
        <f t="shared" si="66"/>
        <v>8550</v>
      </c>
      <c r="T58" s="27">
        <f t="shared" si="67"/>
        <v>14250</v>
      </c>
      <c r="U58" s="32">
        <f t="shared" si="9"/>
        <v>6000</v>
      </c>
      <c r="V58" s="33">
        <f t="shared" si="68"/>
        <v>10000</v>
      </c>
    </row>
    <row r="59" spans="2:22">
      <c r="B59" s="17">
        <v>57</v>
      </c>
      <c r="C59" s="27">
        <v>0</v>
      </c>
      <c r="D59" s="27">
        <v>0</v>
      </c>
      <c r="E59" s="44">
        <f t="shared" si="194"/>
        <v>47250</v>
      </c>
      <c r="F59" s="33">
        <f t="shared" si="2"/>
        <v>28350</v>
      </c>
      <c r="G59" s="33">
        <v>0</v>
      </c>
      <c r="H59" s="33">
        <f t="shared" si="2"/>
        <v>0</v>
      </c>
      <c r="I59" s="32">
        <v>33000</v>
      </c>
      <c r="J59" s="33">
        <f t="shared" ref="J59" si="219">I59*(1-$C$3)</f>
        <v>19800</v>
      </c>
      <c r="K59" s="33">
        <v>0</v>
      </c>
      <c r="L59" s="33">
        <f t="shared" ref="L59" si="220">K59*(1-$C$3)</f>
        <v>0</v>
      </c>
      <c r="M59" s="32">
        <v>23000</v>
      </c>
      <c r="N59" s="33">
        <f t="shared" ref="N59" si="221">M59*(1-$C$3)</f>
        <v>13800</v>
      </c>
      <c r="O59" s="33">
        <v>0</v>
      </c>
      <c r="P59" s="33">
        <f t="shared" ref="P59" si="222">O59*(1-$C$3)</f>
        <v>0</v>
      </c>
      <c r="Q59" s="32">
        <f t="shared" si="7"/>
        <v>28350</v>
      </c>
      <c r="R59" s="36">
        <f t="shared" si="8"/>
        <v>47250</v>
      </c>
      <c r="S59" s="27">
        <f t="shared" si="66"/>
        <v>8550</v>
      </c>
      <c r="T59" s="27">
        <f t="shared" si="67"/>
        <v>14250</v>
      </c>
      <c r="U59" s="32">
        <f t="shared" si="9"/>
        <v>6000</v>
      </c>
      <c r="V59" s="33">
        <f t="shared" si="68"/>
        <v>10000</v>
      </c>
    </row>
    <row r="60" spans="2:22">
      <c r="B60" s="17">
        <v>58</v>
      </c>
      <c r="C60" s="27">
        <v>0</v>
      </c>
      <c r="D60" s="27">
        <v>0</v>
      </c>
      <c r="E60" s="44">
        <f t="shared" si="194"/>
        <v>47250</v>
      </c>
      <c r="F60" s="33">
        <f t="shared" si="2"/>
        <v>28350</v>
      </c>
      <c r="G60" s="33">
        <v>0</v>
      </c>
      <c r="H60" s="33">
        <f t="shared" si="2"/>
        <v>0</v>
      </c>
      <c r="I60" s="32">
        <v>33000</v>
      </c>
      <c r="J60" s="33">
        <f t="shared" ref="J60" si="223">I60*(1-$C$3)</f>
        <v>19800</v>
      </c>
      <c r="K60" s="33">
        <v>0</v>
      </c>
      <c r="L60" s="33">
        <f t="shared" ref="L60" si="224">K60*(1-$C$3)</f>
        <v>0</v>
      </c>
      <c r="M60" s="32">
        <v>23000</v>
      </c>
      <c r="N60" s="33">
        <f t="shared" ref="N60" si="225">M60*(1-$C$3)</f>
        <v>13800</v>
      </c>
      <c r="O60" s="33">
        <v>0</v>
      </c>
      <c r="P60" s="33">
        <f t="shared" ref="P60" si="226">O60*(1-$C$3)</f>
        <v>0</v>
      </c>
      <c r="Q60" s="32">
        <f t="shared" si="7"/>
        <v>28350</v>
      </c>
      <c r="R60" s="36">
        <f t="shared" si="8"/>
        <v>47250</v>
      </c>
      <c r="S60" s="27">
        <f t="shared" si="66"/>
        <v>8550</v>
      </c>
      <c r="T60" s="27">
        <f t="shared" si="67"/>
        <v>14250</v>
      </c>
      <c r="U60" s="32">
        <f t="shared" si="9"/>
        <v>6000</v>
      </c>
      <c r="V60" s="33">
        <f t="shared" si="68"/>
        <v>10000</v>
      </c>
    </row>
    <row r="61" spans="2:22">
      <c r="B61" s="17">
        <v>59</v>
      </c>
      <c r="C61" s="27">
        <v>0</v>
      </c>
      <c r="D61" s="27">
        <v>0</v>
      </c>
      <c r="E61" s="44">
        <f t="shared" si="194"/>
        <v>47250</v>
      </c>
      <c r="F61" s="33">
        <f t="shared" si="2"/>
        <v>28350</v>
      </c>
      <c r="G61" s="33">
        <v>0</v>
      </c>
      <c r="H61" s="33">
        <f t="shared" si="2"/>
        <v>0</v>
      </c>
      <c r="I61" s="32">
        <v>33000</v>
      </c>
      <c r="J61" s="33">
        <f t="shared" ref="J61" si="227">I61*(1-$C$3)</f>
        <v>19800</v>
      </c>
      <c r="K61" s="33">
        <v>0</v>
      </c>
      <c r="L61" s="33">
        <f t="shared" ref="L61" si="228">K61*(1-$C$3)</f>
        <v>0</v>
      </c>
      <c r="M61" s="32">
        <v>21000</v>
      </c>
      <c r="N61" s="33">
        <f t="shared" ref="N61" si="229">M61*(1-$C$3)</f>
        <v>12600</v>
      </c>
      <c r="O61" s="33">
        <v>0</v>
      </c>
      <c r="P61" s="33">
        <f t="shared" ref="P61" si="230">O61*(1-$C$3)</f>
        <v>0</v>
      </c>
      <c r="Q61" s="32">
        <f t="shared" si="7"/>
        <v>28350</v>
      </c>
      <c r="R61" s="36">
        <f t="shared" si="8"/>
        <v>47250</v>
      </c>
      <c r="S61" s="27">
        <f t="shared" si="66"/>
        <v>8550</v>
      </c>
      <c r="T61" s="27">
        <f t="shared" si="67"/>
        <v>14250</v>
      </c>
      <c r="U61" s="32">
        <f t="shared" si="9"/>
        <v>7200</v>
      </c>
      <c r="V61" s="33">
        <f t="shared" si="68"/>
        <v>12000</v>
      </c>
    </row>
    <row r="62" spans="2:22">
      <c r="B62" s="17">
        <v>60</v>
      </c>
      <c r="C62" s="27">
        <v>0</v>
      </c>
      <c r="D62" s="27">
        <v>0</v>
      </c>
      <c r="E62" s="44">
        <f>40000*1.05</f>
        <v>42000</v>
      </c>
      <c r="F62" s="33">
        <f t="shared" si="2"/>
        <v>25200</v>
      </c>
      <c r="G62" s="33">
        <v>0</v>
      </c>
      <c r="H62" s="33">
        <f t="shared" si="2"/>
        <v>0</v>
      </c>
      <c r="I62" s="32">
        <v>28000</v>
      </c>
      <c r="J62" s="33">
        <f t="shared" ref="J62" si="231">I62*(1-$C$3)</f>
        <v>16800</v>
      </c>
      <c r="K62" s="33">
        <v>0</v>
      </c>
      <c r="L62" s="33">
        <f t="shared" ref="L62" si="232">K62*(1-$C$3)</f>
        <v>0</v>
      </c>
      <c r="M62" s="32">
        <v>16000</v>
      </c>
      <c r="N62" s="33">
        <f t="shared" ref="N62" si="233">M62*(1-$C$3)</f>
        <v>9600</v>
      </c>
      <c r="O62" s="33">
        <v>0</v>
      </c>
      <c r="P62" s="33">
        <f t="shared" ref="P62" si="234">O62*(1-$C$3)</f>
        <v>0</v>
      </c>
      <c r="Q62" s="32">
        <f t="shared" si="7"/>
        <v>25200</v>
      </c>
      <c r="R62" s="36">
        <f t="shared" si="8"/>
        <v>42000</v>
      </c>
      <c r="S62" s="27">
        <f t="shared" si="66"/>
        <v>8400</v>
      </c>
      <c r="T62" s="27">
        <f t="shared" si="67"/>
        <v>14000</v>
      </c>
      <c r="U62" s="32">
        <f t="shared" si="9"/>
        <v>7200</v>
      </c>
      <c r="V62" s="33">
        <f t="shared" si="68"/>
        <v>12000</v>
      </c>
    </row>
    <row r="63" spans="2:22">
      <c r="B63" s="17">
        <v>61</v>
      </c>
      <c r="C63" s="27">
        <v>0</v>
      </c>
      <c r="D63" s="27">
        <v>0</v>
      </c>
      <c r="E63" s="44">
        <f t="shared" ref="E63:E67" si="235">40000*1.05</f>
        <v>42000</v>
      </c>
      <c r="F63" s="33">
        <f t="shared" si="2"/>
        <v>25200</v>
      </c>
      <c r="G63" s="33">
        <v>0</v>
      </c>
      <c r="H63" s="33">
        <f t="shared" si="2"/>
        <v>0</v>
      </c>
      <c r="I63" s="32">
        <v>28000</v>
      </c>
      <c r="J63" s="33">
        <f t="shared" ref="J63" si="236">I63*(1-$C$3)</f>
        <v>16800</v>
      </c>
      <c r="K63" s="33">
        <v>0</v>
      </c>
      <c r="L63" s="33">
        <f t="shared" ref="L63" si="237">K63*(1-$C$3)</f>
        <v>0</v>
      </c>
      <c r="M63" s="32">
        <v>16000</v>
      </c>
      <c r="N63" s="33">
        <f t="shared" ref="N63" si="238">M63*(1-$C$3)</f>
        <v>9600</v>
      </c>
      <c r="O63" s="33">
        <v>0</v>
      </c>
      <c r="P63" s="33">
        <f t="shared" ref="P63" si="239">O63*(1-$C$3)</f>
        <v>0</v>
      </c>
      <c r="Q63" s="32">
        <f t="shared" si="7"/>
        <v>25200</v>
      </c>
      <c r="R63" s="36">
        <f t="shared" si="8"/>
        <v>42000</v>
      </c>
      <c r="S63" s="27">
        <f t="shared" si="66"/>
        <v>8400</v>
      </c>
      <c r="T63" s="27">
        <f t="shared" si="67"/>
        <v>14000</v>
      </c>
      <c r="U63" s="32">
        <f t="shared" si="9"/>
        <v>7200</v>
      </c>
      <c r="V63" s="33">
        <f t="shared" si="68"/>
        <v>12000</v>
      </c>
    </row>
    <row r="64" spans="2:22">
      <c r="B64" s="17">
        <v>62</v>
      </c>
      <c r="C64" s="27">
        <v>0</v>
      </c>
      <c r="D64" s="27">
        <v>0</v>
      </c>
      <c r="E64" s="44">
        <f t="shared" si="235"/>
        <v>42000</v>
      </c>
      <c r="F64" s="33">
        <f t="shared" si="2"/>
        <v>25200</v>
      </c>
      <c r="G64" s="33">
        <v>0</v>
      </c>
      <c r="H64" s="33">
        <f t="shared" si="2"/>
        <v>0</v>
      </c>
      <c r="I64" s="32">
        <v>28000</v>
      </c>
      <c r="J64" s="33">
        <f t="shared" ref="J64" si="240">I64*(1-$C$3)</f>
        <v>16800</v>
      </c>
      <c r="K64" s="33">
        <v>0</v>
      </c>
      <c r="L64" s="33">
        <f t="shared" ref="L64" si="241">K64*(1-$C$3)</f>
        <v>0</v>
      </c>
      <c r="M64" s="32">
        <v>16000</v>
      </c>
      <c r="N64" s="33">
        <f t="shared" ref="N64" si="242">M64*(1-$C$3)</f>
        <v>9600</v>
      </c>
      <c r="O64" s="33">
        <v>0</v>
      </c>
      <c r="P64" s="33">
        <f t="shared" ref="P64" si="243">O64*(1-$C$3)</f>
        <v>0</v>
      </c>
      <c r="Q64" s="32">
        <f t="shared" si="7"/>
        <v>25200</v>
      </c>
      <c r="R64" s="36">
        <f t="shared" si="8"/>
        <v>42000</v>
      </c>
      <c r="S64" s="27">
        <f t="shared" si="66"/>
        <v>8400</v>
      </c>
      <c r="T64" s="27">
        <f t="shared" si="67"/>
        <v>14000</v>
      </c>
      <c r="U64" s="32">
        <f t="shared" si="9"/>
        <v>7200</v>
      </c>
      <c r="V64" s="33">
        <f t="shared" si="68"/>
        <v>12000</v>
      </c>
    </row>
    <row r="65" spans="2:22">
      <c r="B65" s="17">
        <v>63</v>
      </c>
      <c r="C65" s="27">
        <v>0</v>
      </c>
      <c r="D65" s="27">
        <v>0</v>
      </c>
      <c r="E65" s="44">
        <f t="shared" si="235"/>
        <v>42000</v>
      </c>
      <c r="F65" s="33">
        <f t="shared" si="2"/>
        <v>25200</v>
      </c>
      <c r="G65" s="33">
        <v>0</v>
      </c>
      <c r="H65" s="33">
        <f t="shared" si="2"/>
        <v>0</v>
      </c>
      <c r="I65" s="32">
        <v>28000</v>
      </c>
      <c r="J65" s="33">
        <f t="shared" ref="J65" si="244">I65*(1-$C$3)</f>
        <v>16800</v>
      </c>
      <c r="K65" s="33">
        <v>0</v>
      </c>
      <c r="L65" s="33">
        <f t="shared" ref="L65" si="245">K65*(1-$C$3)</f>
        <v>0</v>
      </c>
      <c r="M65" s="32">
        <v>16000</v>
      </c>
      <c r="N65" s="33">
        <f t="shared" ref="N65" si="246">M65*(1-$C$3)</f>
        <v>9600</v>
      </c>
      <c r="O65" s="33">
        <v>0</v>
      </c>
      <c r="P65" s="33">
        <f t="shared" ref="P65" si="247">O65*(1-$C$3)</f>
        <v>0</v>
      </c>
      <c r="Q65" s="32">
        <f t="shared" si="7"/>
        <v>25200</v>
      </c>
      <c r="R65" s="36">
        <f t="shared" si="8"/>
        <v>42000</v>
      </c>
      <c r="S65" s="27">
        <f t="shared" si="66"/>
        <v>8400</v>
      </c>
      <c r="T65" s="27">
        <f t="shared" si="67"/>
        <v>14000</v>
      </c>
      <c r="U65" s="32">
        <f t="shared" si="9"/>
        <v>7200</v>
      </c>
      <c r="V65" s="33">
        <f t="shared" si="68"/>
        <v>12000</v>
      </c>
    </row>
    <row r="66" spans="2:22">
      <c r="B66" s="17">
        <v>64</v>
      </c>
      <c r="C66" s="27">
        <v>0</v>
      </c>
      <c r="D66" s="27">
        <v>0</v>
      </c>
      <c r="E66" s="44">
        <f t="shared" si="235"/>
        <v>42000</v>
      </c>
      <c r="F66" s="33">
        <f t="shared" si="2"/>
        <v>25200</v>
      </c>
      <c r="G66" s="33">
        <v>0</v>
      </c>
      <c r="H66" s="33">
        <f t="shared" si="2"/>
        <v>0</v>
      </c>
      <c r="I66" s="32">
        <v>28000</v>
      </c>
      <c r="J66" s="33">
        <f t="shared" ref="J66" si="248">I66*(1-$C$3)</f>
        <v>16800</v>
      </c>
      <c r="K66" s="33">
        <v>0</v>
      </c>
      <c r="L66" s="33">
        <f t="shared" ref="L66" si="249">K66*(1-$C$3)</f>
        <v>0</v>
      </c>
      <c r="M66" s="32">
        <v>16000</v>
      </c>
      <c r="N66" s="33">
        <f t="shared" ref="N66" si="250">M66*(1-$C$3)</f>
        <v>9600</v>
      </c>
      <c r="O66" s="33">
        <v>0</v>
      </c>
      <c r="P66" s="33">
        <f t="shared" ref="P66" si="251">O66*(1-$C$3)</f>
        <v>0</v>
      </c>
      <c r="Q66" s="32">
        <f t="shared" si="7"/>
        <v>25200</v>
      </c>
      <c r="R66" s="36">
        <f t="shared" si="8"/>
        <v>42000</v>
      </c>
      <c r="S66" s="27">
        <f t="shared" si="66"/>
        <v>8400</v>
      </c>
      <c r="T66" s="27">
        <f t="shared" si="67"/>
        <v>14000</v>
      </c>
      <c r="U66" s="32">
        <f t="shared" si="9"/>
        <v>7200</v>
      </c>
      <c r="V66" s="33">
        <f t="shared" si="68"/>
        <v>12000</v>
      </c>
    </row>
    <row r="67" spans="2:22">
      <c r="B67" s="17">
        <v>65</v>
      </c>
      <c r="C67" s="27">
        <v>0</v>
      </c>
      <c r="D67" s="27">
        <v>0</v>
      </c>
      <c r="E67" s="44">
        <f t="shared" si="235"/>
        <v>42000</v>
      </c>
      <c r="F67" s="33">
        <f t="shared" si="2"/>
        <v>25200</v>
      </c>
      <c r="G67" s="33">
        <v>0</v>
      </c>
      <c r="H67" s="33">
        <f t="shared" si="2"/>
        <v>0</v>
      </c>
      <c r="I67" s="32">
        <v>28000</v>
      </c>
      <c r="J67" s="33">
        <f t="shared" ref="J67" si="252">I67*(1-$C$3)</f>
        <v>16800</v>
      </c>
      <c r="K67" s="33">
        <v>0</v>
      </c>
      <c r="L67" s="33">
        <f t="shared" ref="L67" si="253">K67*(1-$C$3)</f>
        <v>0</v>
      </c>
      <c r="M67" s="32">
        <v>16000</v>
      </c>
      <c r="N67" s="33">
        <f t="shared" ref="N67" si="254">M67*(1-$C$3)</f>
        <v>9600</v>
      </c>
      <c r="O67" s="33">
        <v>0</v>
      </c>
      <c r="P67" s="33">
        <f t="shared" ref="P67" si="255">O67*(1-$C$3)</f>
        <v>0</v>
      </c>
      <c r="Q67" s="32">
        <f t="shared" si="7"/>
        <v>25200</v>
      </c>
      <c r="R67" s="36">
        <f t="shared" si="8"/>
        <v>42000</v>
      </c>
      <c r="S67" s="27">
        <f t="shared" si="66"/>
        <v>8400</v>
      </c>
      <c r="T67" s="27">
        <f t="shared" si="67"/>
        <v>14000</v>
      </c>
      <c r="U67" s="32">
        <f t="shared" si="9"/>
        <v>7200</v>
      </c>
      <c r="V67" s="33">
        <f t="shared" si="68"/>
        <v>12000</v>
      </c>
    </row>
    <row r="68" spans="2:22">
      <c r="B68" s="17">
        <v>66</v>
      </c>
      <c r="C68" s="27">
        <v>0</v>
      </c>
      <c r="D68" s="27">
        <v>0</v>
      </c>
      <c r="E68" s="32">
        <v>0</v>
      </c>
      <c r="F68" s="33">
        <f t="shared" si="2"/>
        <v>0</v>
      </c>
      <c r="G68" s="33">
        <v>20000</v>
      </c>
      <c r="H68" s="33">
        <f t="shared" si="2"/>
        <v>12000</v>
      </c>
      <c r="I68" s="32">
        <v>0</v>
      </c>
      <c r="J68" s="33">
        <f t="shared" ref="J68" si="256">I68*(1-$C$3)</f>
        <v>0</v>
      </c>
      <c r="K68" s="33">
        <v>12000</v>
      </c>
      <c r="L68" s="33">
        <f t="shared" ref="L68" si="257">K68*(1-$C$3)</f>
        <v>7200</v>
      </c>
      <c r="M68" s="32">
        <v>0</v>
      </c>
      <c r="N68" s="33">
        <f t="shared" ref="N68" si="258">M68*(1-$C$3)</f>
        <v>0</v>
      </c>
      <c r="O68" s="33">
        <v>8000</v>
      </c>
      <c r="P68" s="33">
        <f t="shared" ref="P68" si="259">O68*(1-$C$3)</f>
        <v>4800</v>
      </c>
      <c r="Q68" s="32">
        <f t="shared" si="7"/>
        <v>12000</v>
      </c>
      <c r="R68" s="36">
        <f t="shared" si="8"/>
        <v>0</v>
      </c>
      <c r="S68" s="27">
        <f t="shared" si="66"/>
        <v>4800</v>
      </c>
      <c r="T68" s="27">
        <f t="shared" si="67"/>
        <v>0</v>
      </c>
      <c r="U68" s="32">
        <f t="shared" si="9"/>
        <v>2400</v>
      </c>
      <c r="V68" s="33">
        <f t="shared" si="68"/>
        <v>0</v>
      </c>
    </row>
    <row r="69" spans="2:22">
      <c r="B69" s="17">
        <v>67</v>
      </c>
      <c r="C69" s="27">
        <v>0</v>
      </c>
      <c r="D69" s="27">
        <v>0</v>
      </c>
      <c r="E69" s="32">
        <v>0</v>
      </c>
      <c r="F69" s="33">
        <f t="shared" si="2"/>
        <v>0</v>
      </c>
      <c r="G69" s="33">
        <v>20000</v>
      </c>
      <c r="H69" s="33">
        <f t="shared" si="2"/>
        <v>12000</v>
      </c>
      <c r="I69" s="32">
        <v>0</v>
      </c>
      <c r="J69" s="33">
        <f t="shared" ref="J69" si="260">I69*(1-$C$3)</f>
        <v>0</v>
      </c>
      <c r="K69" s="33">
        <v>12000</v>
      </c>
      <c r="L69" s="33">
        <f t="shared" ref="L69" si="261">K69*(1-$C$3)</f>
        <v>7200</v>
      </c>
      <c r="M69" s="32">
        <v>0</v>
      </c>
      <c r="N69" s="33">
        <f t="shared" ref="N69" si="262">M69*(1-$C$3)</f>
        <v>0</v>
      </c>
      <c r="O69" s="33">
        <v>8000</v>
      </c>
      <c r="P69" s="33">
        <f t="shared" ref="P69" si="263">O69*(1-$C$3)</f>
        <v>4800</v>
      </c>
      <c r="Q69" s="32">
        <f t="shared" si="7"/>
        <v>12000</v>
      </c>
      <c r="R69" s="36">
        <f t="shared" si="8"/>
        <v>0</v>
      </c>
      <c r="S69" s="27">
        <f t="shared" si="66"/>
        <v>4800</v>
      </c>
      <c r="T69" s="27">
        <f t="shared" si="67"/>
        <v>0</v>
      </c>
      <c r="U69" s="32">
        <f t="shared" si="9"/>
        <v>2400</v>
      </c>
      <c r="V69" s="33">
        <f t="shared" si="68"/>
        <v>0</v>
      </c>
    </row>
    <row r="70" spans="2:22">
      <c r="B70" s="17">
        <v>68</v>
      </c>
      <c r="C70" s="27">
        <v>0</v>
      </c>
      <c r="D70" s="27">
        <v>0</v>
      </c>
      <c r="E70" s="32">
        <v>0</v>
      </c>
      <c r="F70" s="33">
        <f t="shared" si="2"/>
        <v>0</v>
      </c>
      <c r="G70" s="33">
        <v>20000</v>
      </c>
      <c r="H70" s="33">
        <f t="shared" si="2"/>
        <v>12000</v>
      </c>
      <c r="I70" s="32">
        <v>0</v>
      </c>
      <c r="J70" s="33">
        <f t="shared" ref="J70" si="264">I70*(1-$C$3)</f>
        <v>0</v>
      </c>
      <c r="K70" s="33">
        <v>12000</v>
      </c>
      <c r="L70" s="33">
        <f t="shared" ref="L70" si="265">K70*(1-$C$3)</f>
        <v>7200</v>
      </c>
      <c r="M70" s="32">
        <v>0</v>
      </c>
      <c r="N70" s="33">
        <f t="shared" ref="N70" si="266">M70*(1-$C$3)</f>
        <v>0</v>
      </c>
      <c r="O70" s="33">
        <v>8000</v>
      </c>
      <c r="P70" s="33">
        <f t="shared" ref="P70" si="267">O70*(1-$C$3)</f>
        <v>4800</v>
      </c>
      <c r="Q70" s="32">
        <f t="shared" si="7"/>
        <v>12000</v>
      </c>
      <c r="R70" s="36">
        <f t="shared" si="8"/>
        <v>0</v>
      </c>
      <c r="S70" s="27">
        <f t="shared" si="66"/>
        <v>4800</v>
      </c>
      <c r="T70" s="27">
        <f t="shared" si="67"/>
        <v>0</v>
      </c>
      <c r="U70" s="32">
        <f t="shared" si="9"/>
        <v>2400</v>
      </c>
      <c r="V70" s="33">
        <f t="shared" si="68"/>
        <v>0</v>
      </c>
    </row>
    <row r="71" spans="2:22">
      <c r="B71" s="17">
        <v>69</v>
      </c>
      <c r="C71" s="27">
        <v>0</v>
      </c>
      <c r="D71" s="27">
        <v>0</v>
      </c>
      <c r="E71" s="32">
        <v>0</v>
      </c>
      <c r="F71" s="33">
        <f t="shared" si="2"/>
        <v>0</v>
      </c>
      <c r="G71" s="33">
        <v>20000</v>
      </c>
      <c r="H71" s="33">
        <f t="shared" si="2"/>
        <v>12000</v>
      </c>
      <c r="I71" s="32">
        <v>0</v>
      </c>
      <c r="J71" s="33">
        <f t="shared" ref="J71" si="268">I71*(1-$C$3)</f>
        <v>0</v>
      </c>
      <c r="K71" s="33">
        <v>12000</v>
      </c>
      <c r="L71" s="33">
        <f t="shared" ref="L71" si="269">K71*(1-$C$3)</f>
        <v>7200</v>
      </c>
      <c r="M71" s="32">
        <v>0</v>
      </c>
      <c r="N71" s="33">
        <f t="shared" ref="N71" si="270">M71*(1-$C$3)</f>
        <v>0</v>
      </c>
      <c r="O71" s="33">
        <v>8000</v>
      </c>
      <c r="P71" s="33">
        <f t="shared" ref="P71" si="271">O71*(1-$C$3)</f>
        <v>4800</v>
      </c>
      <c r="Q71" s="32">
        <f t="shared" si="7"/>
        <v>12000</v>
      </c>
      <c r="R71" s="36">
        <f t="shared" si="8"/>
        <v>0</v>
      </c>
      <c r="S71" s="27">
        <f t="shared" si="66"/>
        <v>4800</v>
      </c>
      <c r="T71" s="27">
        <f t="shared" si="67"/>
        <v>0</v>
      </c>
      <c r="U71" s="32">
        <f t="shared" si="9"/>
        <v>2400</v>
      </c>
      <c r="V71" s="33">
        <f t="shared" si="68"/>
        <v>0</v>
      </c>
    </row>
    <row r="72" spans="2:22">
      <c r="B72" s="17">
        <v>70</v>
      </c>
      <c r="C72" s="27">
        <v>0</v>
      </c>
      <c r="D72" s="27">
        <v>0</v>
      </c>
      <c r="E72" s="32">
        <v>0</v>
      </c>
      <c r="F72" s="33">
        <f t="shared" ref="F72:H72" si="272">E72*(1-$C$3)</f>
        <v>0</v>
      </c>
      <c r="G72" s="33">
        <v>20000</v>
      </c>
      <c r="H72" s="33">
        <f t="shared" si="272"/>
        <v>12000</v>
      </c>
      <c r="I72" s="32">
        <v>0</v>
      </c>
      <c r="J72" s="33">
        <f t="shared" ref="J72" si="273">I72*(1-$C$3)</f>
        <v>0</v>
      </c>
      <c r="K72" s="33">
        <v>12000</v>
      </c>
      <c r="L72" s="33">
        <f t="shared" ref="L72" si="274">K72*(1-$C$3)</f>
        <v>7200</v>
      </c>
      <c r="M72" s="32">
        <v>0</v>
      </c>
      <c r="N72" s="33">
        <f t="shared" ref="N72" si="275">M72*(1-$C$3)</f>
        <v>0</v>
      </c>
      <c r="O72" s="33">
        <v>8000</v>
      </c>
      <c r="P72" s="33">
        <f t="shared" ref="P72" si="276">O72*(1-$C$3)</f>
        <v>4800</v>
      </c>
      <c r="Q72" s="32">
        <f t="shared" ref="Q72" si="277">F72+H72+D72</f>
        <v>12000</v>
      </c>
      <c r="R72" s="36">
        <f t="shared" ref="R72" si="278">E72+C72</f>
        <v>0</v>
      </c>
      <c r="S72" s="27">
        <f t="shared" si="66"/>
        <v>4800</v>
      </c>
      <c r="T72" s="27">
        <f t="shared" si="67"/>
        <v>0</v>
      </c>
      <c r="U72" s="32">
        <f t="shared" ref="U72" si="279">J72-N72+L72-P72</f>
        <v>2400</v>
      </c>
      <c r="V72" s="33">
        <f t="shared" si="68"/>
        <v>0</v>
      </c>
    </row>
  </sheetData>
  <phoneticPr fontId="21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sheetPr published="0"/>
  <dimension ref="A1:D3"/>
  <sheetViews>
    <sheetView workbookViewId="0">
      <selection activeCell="C4" sqref="C4"/>
    </sheetView>
  </sheetViews>
  <sheetFormatPr defaultRowHeight="12.75"/>
  <sheetData>
    <row r="1" spans="1:4">
      <c r="A1" t="s">
        <v>46</v>
      </c>
      <c r="B1">
        <f>100*(1+0.05)^5</f>
        <v>127.62815625000002</v>
      </c>
    </row>
    <row r="2" spans="1:4">
      <c r="A2" t="s">
        <v>47</v>
      </c>
      <c r="B2">
        <f>100*(1+0.08)^10</f>
        <v>215.89249972727879</v>
      </c>
    </row>
    <row r="3" spans="1:4">
      <c r="A3" t="s">
        <v>48</v>
      </c>
      <c r="B3">
        <f>(100-50)*(1+0.06)^5</f>
        <v>66.911278880000026</v>
      </c>
      <c r="C3" t="s">
        <v>49</v>
      </c>
      <c r="D3">
        <f>100*(1+0.06)^5-50</f>
        <v>83.822557760000052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Ex1</vt:lpstr>
      <vt:lpstr>Ex2</vt:lpstr>
      <vt:lpstr>Ex3</vt:lpstr>
      <vt:lpstr>Ex4</vt:lpstr>
      <vt:lpstr>Ex6</vt:lpstr>
      <vt:lpstr>Ex7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Rosalind Levacic</dc:creator>
  <cp:lastModifiedBy>John</cp:lastModifiedBy>
  <cp:lastPrinted>2002-01-16T00:33:49Z</cp:lastPrinted>
  <dcterms:created xsi:type="dcterms:W3CDTF">2000-05-05T15:34:16Z</dcterms:created>
  <dcterms:modified xsi:type="dcterms:W3CDTF">2013-01-15T07:40:17Z</dcterms:modified>
</cp:coreProperties>
</file>